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habgood/Documents/Work Folder Documents/My Manuscripts/2019/F1000 3-drug paper/Liam versions/Supplementary data/YIFAN'S CLEANED UP DATA FILES/"/>
    </mc:Choice>
  </mc:AlternateContent>
  <xr:revisionPtr revIDLastSave="0" documentId="13_ncr:1_{D90B0369-7E65-4F4F-9447-ABE7236CE08E}" xr6:coauthVersionLast="36" xr6:coauthVersionMax="43" xr10:uidLastSave="{00000000-0000-0000-0000-000000000000}"/>
  <bookViews>
    <workbookView xWindow="1280" yWindow="4780" windowWidth="29040" windowHeight="15840" activeTab="2" xr2:uid="{00000000-000D-0000-FFFF-FFFF00000000}"/>
  </bookViews>
  <sheets>
    <sheet name="E19 Digoxin" sheetId="1" r:id="rId1"/>
    <sheet name="P4 Digoxin" sheetId="3" r:id="rId2"/>
    <sheet name="Adult Digoxin" sheetId="4" r:id="rId3"/>
  </sheets>
  <calcPr calcId="18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18" i="1" l="1"/>
  <c r="W18" i="1"/>
  <c r="S18" i="1"/>
  <c r="S16" i="1"/>
  <c r="T16" i="1"/>
  <c r="V16" i="1"/>
  <c r="W16" i="1"/>
  <c r="X16" i="1"/>
  <c r="Z16" i="1"/>
  <c r="S17" i="1"/>
  <c r="T17" i="1"/>
  <c r="V17" i="1"/>
  <c r="W17" i="1"/>
  <c r="X17" i="1"/>
  <c r="Z17" i="1"/>
  <c r="T18" i="1"/>
  <c r="X18" i="1"/>
  <c r="Z18" i="1"/>
  <c r="R18" i="1"/>
  <c r="R17" i="1"/>
  <c r="R16" i="1"/>
  <c r="G105" i="1"/>
  <c r="K105" i="1"/>
  <c r="G104" i="1"/>
  <c r="K104" i="1" s="1"/>
  <c r="G103" i="1"/>
  <c r="K103" i="1"/>
  <c r="G102" i="1"/>
  <c r="K102" i="1" s="1"/>
  <c r="G101" i="1"/>
  <c r="K101" i="1" s="1"/>
  <c r="G100" i="1"/>
  <c r="K100" i="1" s="1"/>
  <c r="G99" i="1"/>
  <c r="K99" i="1" s="1"/>
  <c r="G98" i="1"/>
  <c r="K98" i="1" s="1"/>
  <c r="G97" i="1"/>
  <c r="K97" i="1" s="1"/>
  <c r="G96" i="1"/>
  <c r="K96" i="1" s="1"/>
  <c r="G95" i="1"/>
  <c r="K95" i="1" s="1"/>
  <c r="G94" i="1"/>
  <c r="K94" i="1"/>
  <c r="G93" i="1"/>
  <c r="K93" i="1" s="1"/>
  <c r="G92" i="1"/>
  <c r="K92" i="1" s="1"/>
  <c r="G91" i="1"/>
  <c r="K91" i="1"/>
  <c r="G90" i="1"/>
  <c r="K90" i="1" s="1"/>
  <c r="G89" i="1"/>
  <c r="K89" i="1" s="1"/>
  <c r="G88" i="1"/>
  <c r="K88" i="1" s="1"/>
  <c r="G87" i="1"/>
  <c r="K87" i="1" s="1"/>
  <c r="G86" i="1"/>
  <c r="K86" i="1" s="1"/>
  <c r="G85" i="1"/>
  <c r="K85" i="1" s="1"/>
  <c r="G84" i="1"/>
  <c r="K84" i="1" s="1"/>
  <c r="G83" i="1"/>
  <c r="K83" i="1" s="1"/>
  <c r="G82" i="1"/>
  <c r="K82" i="1"/>
  <c r="G81" i="1"/>
  <c r="K81" i="1" s="1"/>
  <c r="G80" i="1"/>
  <c r="K80" i="1" s="1"/>
  <c r="G79" i="1"/>
  <c r="K79" i="1" s="1"/>
  <c r="G78" i="1"/>
  <c r="K78" i="1"/>
  <c r="G77" i="1"/>
  <c r="K77" i="1" s="1"/>
  <c r="G76" i="1"/>
  <c r="K76" i="1" s="1"/>
  <c r="G75" i="1"/>
  <c r="K75" i="1"/>
  <c r="G74" i="1"/>
  <c r="K74" i="1" s="1"/>
  <c r="G73" i="1"/>
  <c r="K73" i="1" s="1"/>
  <c r="G72" i="1"/>
  <c r="K72" i="1" s="1"/>
  <c r="G71" i="1"/>
  <c r="K71" i="1" s="1"/>
  <c r="G70" i="1"/>
  <c r="K70" i="1" s="1"/>
  <c r="G69" i="1"/>
  <c r="K69" i="1" s="1"/>
  <c r="G68" i="1"/>
  <c r="K68" i="1" s="1"/>
  <c r="G67" i="1"/>
  <c r="K67" i="1" s="1"/>
  <c r="G66" i="1"/>
  <c r="K66" i="1" s="1"/>
  <c r="G65" i="1"/>
  <c r="K65" i="1" s="1"/>
  <c r="G64" i="1"/>
  <c r="K64" i="1" s="1"/>
  <c r="G63" i="1"/>
  <c r="K63" i="1" s="1"/>
  <c r="G62" i="1"/>
  <c r="K62" i="1"/>
  <c r="G61" i="1"/>
  <c r="K61" i="1" s="1"/>
  <c r="G60" i="1"/>
  <c r="K60" i="1" s="1"/>
  <c r="G47" i="1"/>
  <c r="K47" i="1" s="1"/>
  <c r="G46" i="1"/>
  <c r="K46" i="1"/>
  <c r="G45" i="1"/>
  <c r="K45" i="1" s="1"/>
  <c r="G44" i="1"/>
  <c r="K44" i="1" s="1"/>
  <c r="G43" i="1"/>
  <c r="K43" i="1"/>
  <c r="G42" i="1"/>
  <c r="K42" i="1" s="1"/>
  <c r="G41" i="1"/>
  <c r="K41" i="1"/>
  <c r="G40" i="1"/>
  <c r="K40" i="1" s="1"/>
  <c r="G39" i="1"/>
  <c r="K39" i="1" s="1"/>
  <c r="G38" i="1"/>
  <c r="K38" i="1" s="1"/>
  <c r="G37" i="1"/>
  <c r="K37" i="1" s="1"/>
  <c r="G36" i="1"/>
  <c r="K36" i="1" s="1"/>
  <c r="G35" i="1"/>
  <c r="K35" i="1" s="1"/>
  <c r="G34" i="1"/>
  <c r="K34" i="1" s="1"/>
  <c r="G31" i="1"/>
  <c r="K31" i="1" s="1"/>
  <c r="G27" i="1"/>
  <c r="K27" i="1" s="1"/>
  <c r="G26" i="1"/>
  <c r="K26" i="1" s="1"/>
  <c r="G25" i="1"/>
  <c r="K25" i="1" s="1"/>
  <c r="G24" i="1"/>
  <c r="K24" i="1" s="1"/>
  <c r="G23" i="1"/>
  <c r="K23" i="1" s="1"/>
  <c r="G22" i="1"/>
  <c r="K22" i="1" s="1"/>
  <c r="G21" i="1"/>
  <c r="K21" i="1" s="1"/>
  <c r="G20" i="1"/>
  <c r="K20" i="1" s="1"/>
  <c r="G19" i="1"/>
  <c r="K19" i="1" s="1"/>
  <c r="G18" i="1"/>
  <c r="K18" i="1" s="1"/>
  <c r="G17" i="1"/>
  <c r="K17" i="1" s="1"/>
  <c r="G16" i="1"/>
  <c r="K16" i="1" s="1"/>
  <c r="G15" i="1"/>
  <c r="K15" i="1" s="1"/>
  <c r="G14" i="1"/>
  <c r="K14" i="1" s="1"/>
  <c r="G13" i="1"/>
  <c r="K13" i="1" s="1"/>
  <c r="G12" i="1"/>
  <c r="K12" i="1" s="1"/>
  <c r="G11" i="1"/>
  <c r="K11" i="1" s="1"/>
  <c r="G10" i="1"/>
  <c r="K10" i="1" s="1"/>
  <c r="G9" i="1"/>
  <c r="K9" i="1"/>
  <c r="G8" i="1"/>
  <c r="K8" i="1" s="1"/>
  <c r="G7" i="1"/>
  <c r="K7" i="1" s="1"/>
  <c r="G6" i="1"/>
  <c r="K6" i="1"/>
  <c r="G80" i="3"/>
  <c r="K80" i="3" s="1"/>
  <c r="G79" i="3"/>
  <c r="K79" i="3" s="1"/>
  <c r="G78" i="3"/>
  <c r="K78" i="3" s="1"/>
  <c r="G77" i="3"/>
  <c r="K77" i="3" s="1"/>
  <c r="G76" i="3"/>
  <c r="K76" i="3" s="1"/>
  <c r="G75" i="3"/>
  <c r="K75" i="3" s="1"/>
  <c r="G74" i="3"/>
  <c r="K74" i="3" s="1"/>
  <c r="G73" i="3"/>
  <c r="K73" i="3" s="1"/>
  <c r="G72" i="3"/>
  <c r="K72" i="3" s="1"/>
  <c r="G71" i="3"/>
  <c r="K71" i="3" s="1"/>
  <c r="G70" i="3"/>
  <c r="K70" i="3" s="1"/>
  <c r="G69" i="3"/>
  <c r="K69" i="3" s="1"/>
  <c r="G68" i="3"/>
  <c r="K68" i="3"/>
  <c r="G67" i="3"/>
  <c r="K67" i="3" s="1"/>
  <c r="G66" i="3"/>
  <c r="K66" i="3" s="1"/>
  <c r="G65" i="3"/>
  <c r="K65" i="3" s="1"/>
  <c r="G64" i="3"/>
  <c r="K64" i="3" s="1"/>
  <c r="G63" i="3"/>
  <c r="K63" i="3" s="1"/>
  <c r="G62" i="3"/>
  <c r="K62" i="3" s="1"/>
  <c r="G61" i="3"/>
  <c r="K61" i="3" s="1"/>
  <c r="G60" i="3"/>
  <c r="K60" i="3" s="1"/>
  <c r="G59" i="3"/>
  <c r="K59" i="3" s="1"/>
  <c r="G58" i="3"/>
  <c r="K58" i="3" s="1"/>
  <c r="G57" i="3"/>
  <c r="K57" i="3" s="1"/>
  <c r="G56" i="3"/>
  <c r="K56" i="3" s="1"/>
  <c r="G55" i="3"/>
  <c r="K55" i="3" s="1"/>
  <c r="G54" i="3"/>
  <c r="K54" i="3" s="1"/>
  <c r="G53" i="3"/>
  <c r="K53" i="3" s="1"/>
  <c r="G52" i="3"/>
  <c r="K52" i="3" s="1"/>
  <c r="G51" i="3"/>
  <c r="K51" i="3" s="1"/>
  <c r="G50" i="3"/>
  <c r="K50" i="3" s="1"/>
  <c r="G49" i="3"/>
  <c r="K49" i="3" s="1"/>
  <c r="G48" i="3"/>
  <c r="K48" i="3" s="1"/>
  <c r="G47" i="3"/>
  <c r="K47" i="3" s="1"/>
  <c r="G46" i="3"/>
  <c r="K46" i="3" s="1"/>
  <c r="G45" i="3"/>
  <c r="K45" i="3" s="1"/>
  <c r="G44" i="3"/>
  <c r="K44" i="3" s="1"/>
  <c r="G43" i="3"/>
  <c r="K43" i="3" s="1"/>
  <c r="G42" i="3"/>
  <c r="K42" i="3" s="1"/>
  <c r="G41" i="3"/>
  <c r="K41" i="3" s="1"/>
  <c r="G71" i="4"/>
  <c r="K71" i="4" s="1"/>
  <c r="G70" i="4"/>
  <c r="K70" i="4" s="1"/>
  <c r="G69" i="4"/>
  <c r="K69" i="4" s="1"/>
  <c r="G68" i="4"/>
  <c r="K68" i="4"/>
  <c r="G67" i="4"/>
  <c r="K67" i="4" s="1"/>
  <c r="G66" i="4"/>
  <c r="K66" i="4" s="1"/>
  <c r="G65" i="4"/>
  <c r="K65" i="4" s="1"/>
  <c r="G64" i="4"/>
  <c r="K64" i="4" s="1"/>
  <c r="G63" i="4"/>
  <c r="K63" i="4"/>
  <c r="G62" i="4"/>
  <c r="K62" i="4" s="1"/>
  <c r="G61" i="4"/>
  <c r="K61" i="4" s="1"/>
  <c r="G60" i="4"/>
  <c r="K60" i="4"/>
  <c r="G59" i="4"/>
  <c r="K59" i="4" s="1"/>
  <c r="G58" i="4"/>
  <c r="K58" i="4" s="1"/>
  <c r="G57" i="4"/>
  <c r="K57" i="4" s="1"/>
  <c r="G56" i="4"/>
  <c r="K56" i="4"/>
  <c r="G55" i="4"/>
  <c r="K55" i="4" s="1"/>
  <c r="G54" i="4"/>
  <c r="K54" i="4" s="1"/>
  <c r="G53" i="4"/>
  <c r="K53" i="4" s="1"/>
  <c r="G52" i="4"/>
  <c r="K52" i="4" s="1"/>
  <c r="G51" i="4"/>
  <c r="K51" i="4" s="1"/>
  <c r="G42" i="4"/>
  <c r="K42" i="4" s="1"/>
  <c r="G41" i="4"/>
  <c r="K41" i="4" s="1"/>
  <c r="K40" i="4"/>
  <c r="G40" i="4"/>
  <c r="K38" i="4"/>
  <c r="G38" i="4"/>
  <c r="K37" i="4"/>
  <c r="G37" i="4"/>
  <c r="K36" i="4"/>
  <c r="G36" i="4"/>
  <c r="K35" i="4"/>
  <c r="G35" i="4"/>
  <c r="K34" i="4"/>
  <c r="G34" i="4"/>
  <c r="K33" i="4"/>
  <c r="G33" i="4"/>
  <c r="K32" i="4"/>
  <c r="G32" i="4"/>
  <c r="K31" i="4"/>
  <c r="G31" i="4"/>
  <c r="K30" i="4"/>
  <c r="G30" i="4"/>
  <c r="K29" i="4"/>
  <c r="G29" i="4"/>
  <c r="K28" i="4"/>
  <c r="G28" i="4"/>
  <c r="K27" i="4"/>
  <c r="G27" i="4"/>
  <c r="K26" i="4"/>
  <c r="G26" i="4"/>
  <c r="K25" i="4"/>
  <c r="G25" i="4"/>
  <c r="K24" i="4"/>
  <c r="G24" i="4"/>
  <c r="K23" i="4"/>
  <c r="G23" i="4"/>
  <c r="K22" i="4"/>
  <c r="G22" i="4"/>
  <c r="K21" i="4"/>
  <c r="G21" i="4"/>
  <c r="K20" i="4"/>
  <c r="G20" i="4"/>
  <c r="K19" i="4"/>
  <c r="G19" i="4"/>
  <c r="K18" i="4"/>
  <c r="G18" i="4"/>
  <c r="K17" i="4"/>
  <c r="G17" i="4"/>
  <c r="K16" i="4"/>
  <c r="G16" i="4"/>
  <c r="K15" i="4"/>
  <c r="G15" i="4"/>
  <c r="K14" i="4"/>
  <c r="G14" i="4"/>
  <c r="K13" i="4"/>
  <c r="G13" i="4"/>
  <c r="K12" i="4"/>
  <c r="G12" i="4"/>
  <c r="K11" i="4"/>
  <c r="G11" i="4"/>
  <c r="K10" i="4"/>
  <c r="G10" i="4"/>
  <c r="K9" i="4"/>
  <c r="G9" i="4"/>
  <c r="K8" i="4"/>
  <c r="G8" i="4"/>
  <c r="K7" i="4"/>
  <c r="G7" i="4"/>
  <c r="K6" i="4"/>
  <c r="G6" i="4"/>
</calcChain>
</file>

<file path=xl/sharedStrings.xml><?xml version="1.0" encoding="utf-8"?>
<sst xmlns="http://schemas.openxmlformats.org/spreadsheetml/2006/main" count="811" uniqueCount="115">
  <si>
    <t>E19</t>
  </si>
  <si>
    <t>CPMA</t>
  </si>
  <si>
    <t>CPMB</t>
  </si>
  <si>
    <t>DPM1</t>
  </si>
  <si>
    <t>blank</t>
  </si>
  <si>
    <t>Volume</t>
  </si>
  <si>
    <t>SIS</t>
  </si>
  <si>
    <t>tSIE</t>
  </si>
  <si>
    <t>Brain</t>
  </si>
  <si>
    <t>Plasma</t>
  </si>
  <si>
    <t>CSF</t>
  </si>
  <si>
    <r>
      <t>DPM/</t>
    </r>
    <r>
      <rPr>
        <b/>
        <sz val="16"/>
        <color theme="1"/>
        <rFont val="Symbol"/>
        <charset val="2"/>
      </rPr>
      <t>m</t>
    </r>
    <r>
      <rPr>
        <b/>
        <sz val="16"/>
        <color theme="1"/>
        <rFont val="Calibri"/>
        <family val="2"/>
        <scheme val="minor"/>
      </rPr>
      <t>l</t>
    </r>
  </si>
  <si>
    <t>Injectate 1/10</t>
  </si>
  <si>
    <t>Animal ID</t>
  </si>
  <si>
    <t>Sample Type</t>
  </si>
  <si>
    <t>Mean</t>
  </si>
  <si>
    <t>SD</t>
  </si>
  <si>
    <t>n</t>
  </si>
  <si>
    <t>Brain/</t>
  </si>
  <si>
    <t>CSF/</t>
  </si>
  <si>
    <t>Plasma/</t>
  </si>
  <si>
    <t>plasma</t>
  </si>
  <si>
    <t>injectate</t>
  </si>
  <si>
    <t>dpm/ul</t>
  </si>
  <si>
    <t>n.d.</t>
  </si>
  <si>
    <t>-</t>
  </si>
  <si>
    <t>Time (mins)</t>
  </si>
  <si>
    <t>-Background</t>
  </si>
  <si>
    <t>Brain 1</t>
  </si>
  <si>
    <t>Brain 2</t>
  </si>
  <si>
    <t>Brain 3</t>
  </si>
  <si>
    <t>Plasma 1</t>
  </si>
  <si>
    <t>Plasma 2</t>
  </si>
  <si>
    <t>Plasma 3</t>
  </si>
  <si>
    <t>Plasma 4</t>
  </si>
  <si>
    <t>Plasma 5</t>
  </si>
  <si>
    <t>Plasma 6</t>
  </si>
  <si>
    <t>Plasma 7</t>
  </si>
  <si>
    <t>Plasma 8</t>
  </si>
  <si>
    <t>Plasma 9</t>
  </si>
  <si>
    <t>Plasma 10</t>
  </si>
  <si>
    <t>Plasma 11</t>
  </si>
  <si>
    <t>Plasma 12</t>
  </si>
  <si>
    <t>injectate 1/10</t>
  </si>
  <si>
    <t>ADULT</t>
  </si>
  <si>
    <t>P4</t>
  </si>
  <si>
    <t>RA267-Dam</t>
  </si>
  <si>
    <t>Dam plasma</t>
  </si>
  <si>
    <t>RA058</t>
  </si>
  <si>
    <t>RA127</t>
  </si>
  <si>
    <t>RA128</t>
  </si>
  <si>
    <t>RA129</t>
  </si>
  <si>
    <t>RA130</t>
  </si>
  <si>
    <t>RA127-130</t>
  </si>
  <si>
    <r>
      <rPr>
        <vertAlign val="superscript"/>
        <sz val="16"/>
        <color theme="1"/>
        <rFont val="Calibri (Body)"/>
      </rPr>
      <t>3</t>
    </r>
    <r>
      <rPr>
        <sz val="16"/>
        <color theme="1"/>
        <rFont val="Calibri"/>
        <family val="2"/>
        <scheme val="minor"/>
      </rPr>
      <t>H-DIGOXIN ACUTE CONCENTRATION RATIOS (FETUSES)</t>
    </r>
  </si>
  <si>
    <r>
      <rPr>
        <vertAlign val="superscript"/>
        <sz val="16"/>
        <color theme="1"/>
        <rFont val="Calibri (Body)"/>
      </rPr>
      <t>3</t>
    </r>
    <r>
      <rPr>
        <sz val="16"/>
        <color theme="1"/>
        <rFont val="Calibri"/>
        <family val="2"/>
        <scheme val="minor"/>
      </rPr>
      <t>H-DIGOXIN ACUTE CONCENTRATION RATIOS (DAM)</t>
    </r>
  </si>
  <si>
    <r>
      <rPr>
        <vertAlign val="superscript"/>
        <sz val="16"/>
        <color theme="1"/>
        <rFont val="Calibri (Body)"/>
      </rPr>
      <t>3</t>
    </r>
    <r>
      <rPr>
        <sz val="16"/>
        <color theme="1"/>
        <rFont val="Calibri"/>
        <family val="2"/>
        <scheme val="minor"/>
      </rPr>
      <t>H-DIGOXIN CHRONIC CONCENTRATION RATIOS (FETUSES)</t>
    </r>
  </si>
  <si>
    <r>
      <rPr>
        <vertAlign val="superscript"/>
        <sz val="16"/>
        <color theme="1"/>
        <rFont val="Calibri (Body)"/>
      </rPr>
      <t>3</t>
    </r>
    <r>
      <rPr>
        <sz val="16"/>
        <color theme="1"/>
        <rFont val="Calibri"/>
        <family val="2"/>
        <scheme val="minor"/>
      </rPr>
      <t>H-DIGOXIN CHRONIC CONCENTRATION RATIOS (DAM)</t>
    </r>
  </si>
  <si>
    <r>
      <rPr>
        <vertAlign val="superscript"/>
        <sz val="16"/>
        <color theme="1"/>
        <rFont val="Calibri (Body)"/>
      </rPr>
      <t>3</t>
    </r>
    <r>
      <rPr>
        <sz val="16"/>
        <color theme="1"/>
        <rFont val="Calibri"/>
        <family val="2"/>
        <scheme val="minor"/>
      </rPr>
      <t>H-DIGOXIN ACUTE RAW DATA</t>
    </r>
  </si>
  <si>
    <r>
      <rPr>
        <vertAlign val="superscript"/>
        <sz val="16"/>
        <color theme="1"/>
        <rFont val="Calibri (Body)"/>
      </rPr>
      <t>3</t>
    </r>
    <r>
      <rPr>
        <sz val="16"/>
        <color theme="1"/>
        <rFont val="Calibri"/>
        <family val="2"/>
        <scheme val="minor"/>
      </rPr>
      <t>H-DIGOXIN CHRONIC RAW DATA</t>
    </r>
  </si>
  <si>
    <t>RA059</t>
  </si>
  <si>
    <t>RA060</t>
  </si>
  <si>
    <t>RA071</t>
  </si>
  <si>
    <t>RA072</t>
  </si>
  <si>
    <t>RA061</t>
  </si>
  <si>
    <t>RA062</t>
  </si>
  <si>
    <t>RA059-60</t>
  </si>
  <si>
    <t>RA071-72</t>
  </si>
  <si>
    <t>RA135</t>
  </si>
  <si>
    <t>RA136</t>
  </si>
  <si>
    <t>RA137</t>
  </si>
  <si>
    <t>RA138</t>
  </si>
  <si>
    <r>
      <rPr>
        <vertAlign val="superscript"/>
        <sz val="16"/>
        <color theme="1"/>
        <rFont val="Calibri (Body)"/>
      </rPr>
      <t>3</t>
    </r>
    <r>
      <rPr>
        <sz val="16"/>
        <color theme="1"/>
        <rFont val="Calibri"/>
        <family val="2"/>
        <scheme val="minor"/>
      </rPr>
      <t>H-DIGOXIN CHRONIC CONCENTRATION RATIOS</t>
    </r>
  </si>
  <si>
    <r>
      <rPr>
        <vertAlign val="superscript"/>
        <sz val="16"/>
        <color theme="1"/>
        <rFont val="Calibri (Body)"/>
      </rPr>
      <t>3</t>
    </r>
    <r>
      <rPr>
        <sz val="16"/>
        <color theme="1"/>
        <rFont val="Calibri"/>
        <family val="2"/>
        <scheme val="minor"/>
      </rPr>
      <t>H-DIGOXIN ACUTE CONCENTRATION RATIOS</t>
    </r>
  </si>
  <si>
    <t>RA063</t>
  </si>
  <si>
    <t>RA065</t>
  </si>
  <si>
    <t>RA061-65</t>
  </si>
  <si>
    <t>RA233</t>
  </si>
  <si>
    <t>RA234</t>
  </si>
  <si>
    <t>RA235</t>
  </si>
  <si>
    <t>RA236</t>
  </si>
  <si>
    <t>RA237</t>
  </si>
  <si>
    <t>RA238</t>
  </si>
  <si>
    <t>RA239</t>
  </si>
  <si>
    <t>RA240</t>
  </si>
  <si>
    <t>RA233-240</t>
  </si>
  <si>
    <r>
      <rPr>
        <vertAlign val="superscript"/>
        <sz val="16"/>
        <color theme="1"/>
        <rFont val="Calibri (Body)"/>
      </rPr>
      <t>3</t>
    </r>
    <r>
      <rPr>
        <sz val="16"/>
        <color theme="1"/>
        <rFont val="Calibri"/>
        <family val="2"/>
        <scheme val="minor"/>
      </rPr>
      <t>H-DIGOXIN CHRONIC CONCENTRATION RATIOS (PUPS)</t>
    </r>
  </si>
  <si>
    <r>
      <rPr>
        <vertAlign val="superscript"/>
        <sz val="16"/>
        <color theme="1"/>
        <rFont val="Calibri (Body)"/>
      </rPr>
      <t>3</t>
    </r>
    <r>
      <rPr>
        <sz val="16"/>
        <color theme="1"/>
        <rFont val="Calibri"/>
        <family val="2"/>
        <scheme val="minor"/>
      </rPr>
      <t>H-DIGOXIN ACUTE CONCENTRATION RATIOS (PUPS)</t>
    </r>
  </si>
  <si>
    <r>
      <rPr>
        <vertAlign val="superscript"/>
        <sz val="16"/>
        <color theme="1"/>
        <rFont val="Calibri (Body)"/>
      </rPr>
      <t>3</t>
    </r>
    <r>
      <rPr>
        <sz val="16"/>
        <color theme="1"/>
        <rFont val="Calibri"/>
        <family val="2"/>
        <scheme val="minor"/>
      </rPr>
      <t>H-DIGOXIN ACUTE RAW DATA (PUPS)</t>
    </r>
  </si>
  <si>
    <r>
      <rPr>
        <vertAlign val="superscript"/>
        <sz val="16"/>
        <color theme="1"/>
        <rFont val="Calibri (Body)"/>
      </rPr>
      <t>3</t>
    </r>
    <r>
      <rPr>
        <sz val="16"/>
        <color theme="1"/>
        <rFont val="Calibri"/>
        <family val="2"/>
        <scheme val="minor"/>
      </rPr>
      <t>H-DIGOXIN CHRONIC RAW DATA (PUPS)</t>
    </r>
  </si>
  <si>
    <r>
      <rPr>
        <vertAlign val="superscript"/>
        <sz val="16"/>
        <color theme="1"/>
        <rFont val="Calibri (Body)"/>
      </rPr>
      <t>3</t>
    </r>
    <r>
      <rPr>
        <sz val="16"/>
        <color theme="1"/>
        <rFont val="Calibri"/>
        <family val="2"/>
        <scheme val="minor"/>
      </rPr>
      <t>H-DIGOXIN ACUTE RAW DATA (FETUSES)</t>
    </r>
  </si>
  <si>
    <r>
      <rPr>
        <vertAlign val="superscript"/>
        <sz val="16"/>
        <color theme="1"/>
        <rFont val="Calibri (Body)"/>
      </rPr>
      <t>3</t>
    </r>
    <r>
      <rPr>
        <sz val="16"/>
        <color theme="1"/>
        <rFont val="Calibri"/>
        <family val="2"/>
        <scheme val="minor"/>
      </rPr>
      <t>H-DIGOXIN CHRONIC RAW DATA (FETUSES)</t>
    </r>
  </si>
  <si>
    <t>RA151</t>
  </si>
  <si>
    <t>RA152</t>
  </si>
  <si>
    <t>RA153</t>
  </si>
  <si>
    <t>RA154</t>
  </si>
  <si>
    <t>RA155</t>
  </si>
  <si>
    <t>RA156</t>
  </si>
  <si>
    <t>RA157</t>
  </si>
  <si>
    <t>RA158</t>
  </si>
  <si>
    <t>RA159</t>
  </si>
  <si>
    <t>RA160</t>
  </si>
  <si>
    <t>RA161-Dam</t>
  </si>
  <si>
    <t>RA282</t>
  </si>
  <si>
    <t>RA283</t>
  </si>
  <si>
    <t>RA284</t>
  </si>
  <si>
    <t>RA285</t>
  </si>
  <si>
    <t>RA286</t>
  </si>
  <si>
    <t>RA287</t>
  </si>
  <si>
    <t>RA288</t>
  </si>
  <si>
    <t>RA289</t>
  </si>
  <si>
    <t>RA290</t>
  </si>
  <si>
    <t>RA291</t>
  </si>
  <si>
    <t>RA279-Dam</t>
  </si>
  <si>
    <t>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</si>
</sst>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8">
    <font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perscript"/>
      <sz val="16"/>
      <color theme="1"/>
      <name val="Calibri (Body)"/>
    </font>
    <font>
      <b/>
      <sz val="16"/>
      <color theme="1"/>
      <name val="Symbol"/>
      <charset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10" fontId="0" fillId="0" borderId="0" xfId="1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/>
    <xf numFmtId="165" fontId="0" fillId="0" borderId="1" xfId="1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0" fontId="1" fillId="0" borderId="3" xfId="1" applyNumberFormat="1" applyFont="1" applyBorder="1" applyAlignment="1">
      <alignment horizontal="center"/>
    </xf>
    <xf numFmtId="1" fontId="0" fillId="0" borderId="0" xfId="1" applyNumberFormat="1" applyFont="1" applyAlignment="1">
      <alignment horizontal="center"/>
    </xf>
    <xf numFmtId="10" fontId="0" fillId="0" borderId="0" xfId="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/>
    <xf numFmtId="0" fontId="0" fillId="0" borderId="0" xfId="0" applyFont="1" applyAlignment="1">
      <alignment horizontal="center" vertical="center"/>
    </xf>
    <xf numFmtId="10" fontId="0" fillId="0" borderId="1" xfId="1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/>
    <xf numFmtId="164" fontId="0" fillId="0" borderId="0" xfId="0" applyNumberFormat="1" applyFont="1" applyAlignment="1">
      <alignment horizontal="center"/>
    </xf>
    <xf numFmtId="164" fontId="0" fillId="0" borderId="3" xfId="0" applyNumberFormat="1" applyBorder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3">
    <cellStyle name="Normal" xfId="0" builtinId="0"/>
    <cellStyle name="Percent" xfId="1" builtinId="5"/>
    <cellStyle name="Percent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25"/>
  <sheetViews>
    <sheetView zoomScale="97" zoomScaleNormal="97" workbookViewId="0">
      <selection activeCell="A52" sqref="A52"/>
    </sheetView>
  </sheetViews>
  <sheetFormatPr baseColWidth="10" defaultColWidth="10.875" defaultRowHeight="21"/>
  <cols>
    <col min="2" max="2" width="14" customWidth="1"/>
    <col min="3" max="3" width="21.5" customWidth="1"/>
    <col min="7" max="7" width="11.25" customWidth="1"/>
    <col min="16" max="16" width="25.25" bestFit="1" customWidth="1"/>
    <col min="26" max="26" width="11.875" customWidth="1"/>
    <col min="27" max="27" width="12.625" customWidth="1"/>
    <col min="28" max="28" width="13.125" customWidth="1"/>
  </cols>
  <sheetData>
    <row r="1" spans="1:26" ht="24">
      <c r="A1" t="s">
        <v>0</v>
      </c>
      <c r="B1" t="s">
        <v>90</v>
      </c>
      <c r="P1" t="s">
        <v>0</v>
      </c>
      <c r="Q1" t="s">
        <v>54</v>
      </c>
    </row>
    <row r="2" spans="1:26" ht="22">
      <c r="A2" s="9" t="s">
        <v>114</v>
      </c>
      <c r="B2" s="9" t="s">
        <v>13</v>
      </c>
      <c r="C2" s="9" t="s">
        <v>14</v>
      </c>
      <c r="D2" s="9" t="s">
        <v>1</v>
      </c>
      <c r="E2" s="9" t="s">
        <v>2</v>
      </c>
      <c r="F2" s="9" t="s">
        <v>3</v>
      </c>
      <c r="G2" s="11" t="s">
        <v>27</v>
      </c>
      <c r="H2" s="9" t="s">
        <v>5</v>
      </c>
      <c r="I2" s="9" t="s">
        <v>6</v>
      </c>
      <c r="J2" s="9" t="s">
        <v>7</v>
      </c>
      <c r="K2" s="9" t="s">
        <v>11</v>
      </c>
      <c r="P2" s="38" t="s">
        <v>26</v>
      </c>
      <c r="Q2" s="38" t="s">
        <v>13</v>
      </c>
      <c r="R2" s="6" t="s">
        <v>8</v>
      </c>
      <c r="S2" s="6" t="s">
        <v>10</v>
      </c>
      <c r="T2" s="6" t="s">
        <v>9</v>
      </c>
      <c r="U2" s="6"/>
      <c r="V2" s="3" t="s">
        <v>18</v>
      </c>
      <c r="W2" s="3" t="s">
        <v>19</v>
      </c>
      <c r="X2" s="3" t="s">
        <v>20</v>
      </c>
      <c r="Y2" s="3"/>
      <c r="Z2" s="3" t="s">
        <v>20</v>
      </c>
    </row>
    <row r="3" spans="1:26" ht="25" customHeight="1">
      <c r="A3" s="1">
        <v>1</v>
      </c>
      <c r="B3" s="1" t="s">
        <v>8</v>
      </c>
      <c r="C3" s="1" t="s">
        <v>4</v>
      </c>
      <c r="D3" s="1">
        <v>6</v>
      </c>
      <c r="E3" s="1">
        <v>6</v>
      </c>
      <c r="F3" s="1">
        <v>20</v>
      </c>
      <c r="G3" s="16"/>
      <c r="H3" s="17">
        <v>23</v>
      </c>
      <c r="I3" s="17">
        <v>694.05</v>
      </c>
      <c r="J3" s="17">
        <v>261.75</v>
      </c>
      <c r="K3" s="35"/>
      <c r="P3" s="39"/>
      <c r="Q3" s="39"/>
      <c r="R3" s="7" t="s">
        <v>23</v>
      </c>
      <c r="S3" s="7" t="s">
        <v>23</v>
      </c>
      <c r="T3" s="7" t="s">
        <v>23</v>
      </c>
      <c r="U3" s="7"/>
      <c r="V3" s="8" t="s">
        <v>21</v>
      </c>
      <c r="W3" s="8" t="s">
        <v>21</v>
      </c>
      <c r="X3" s="8" t="s">
        <v>22</v>
      </c>
      <c r="Y3" s="8"/>
      <c r="Z3" s="8" t="s">
        <v>47</v>
      </c>
    </row>
    <row r="4" spans="1:26">
      <c r="A4" s="1">
        <v>2</v>
      </c>
      <c r="B4" s="1" t="s">
        <v>9</v>
      </c>
      <c r="C4" s="1" t="s">
        <v>4</v>
      </c>
      <c r="D4" s="1">
        <v>9</v>
      </c>
      <c r="E4" s="1">
        <v>9</v>
      </c>
      <c r="F4" s="1">
        <v>20</v>
      </c>
      <c r="G4" s="16"/>
      <c r="H4" s="17">
        <v>10</v>
      </c>
      <c r="I4" s="17">
        <v>750.41</v>
      </c>
      <c r="J4" s="17">
        <v>446.31</v>
      </c>
      <c r="K4" s="35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">
        <v>3</v>
      </c>
      <c r="B5" s="1" t="s">
        <v>10</v>
      </c>
      <c r="C5" s="1" t="s">
        <v>4</v>
      </c>
      <c r="D5" s="1">
        <v>7</v>
      </c>
      <c r="E5" s="1">
        <v>6</v>
      </c>
      <c r="F5" s="1">
        <v>15</v>
      </c>
      <c r="G5" s="16"/>
      <c r="H5" s="17">
        <v>50</v>
      </c>
      <c r="I5" s="17">
        <v>859.25</v>
      </c>
      <c r="J5" s="17">
        <v>441.81</v>
      </c>
      <c r="K5" s="35"/>
      <c r="P5" s="1">
        <v>30</v>
      </c>
      <c r="Q5" s="1" t="s">
        <v>92</v>
      </c>
      <c r="R5" s="17">
        <v>9.5</v>
      </c>
      <c r="S5" s="17">
        <v>2.7083333333333335</v>
      </c>
      <c r="T5" s="17">
        <v>19.5</v>
      </c>
      <c r="U5" s="1"/>
      <c r="V5" s="18">
        <v>0.48717948717948717</v>
      </c>
      <c r="W5" s="18">
        <v>0.1388888888888889</v>
      </c>
      <c r="X5" s="18">
        <v>5.538199375177506E-4</v>
      </c>
      <c r="Y5" s="18"/>
      <c r="Z5" s="18">
        <v>0.33333333333333331</v>
      </c>
    </row>
    <row r="6" spans="1:26">
      <c r="A6" s="1">
        <v>4</v>
      </c>
      <c r="B6" s="14" t="s">
        <v>92</v>
      </c>
      <c r="C6" s="1" t="s">
        <v>8</v>
      </c>
      <c r="D6" s="1">
        <v>80</v>
      </c>
      <c r="E6" s="1">
        <v>78</v>
      </c>
      <c r="F6" s="1">
        <v>229</v>
      </c>
      <c r="G6" s="1">
        <f>F6-20</f>
        <v>209</v>
      </c>
      <c r="H6" s="17">
        <v>22</v>
      </c>
      <c r="I6" s="17">
        <v>150.78</v>
      </c>
      <c r="J6" s="17">
        <v>302.07</v>
      </c>
      <c r="K6" s="17">
        <f>G6/H6</f>
        <v>9.5</v>
      </c>
      <c r="P6" s="1">
        <v>45</v>
      </c>
      <c r="Q6" s="1" t="s">
        <v>93</v>
      </c>
      <c r="R6" s="17">
        <v>2.9090909090909092</v>
      </c>
      <c r="S6" s="17">
        <v>1.9354838709677418</v>
      </c>
      <c r="T6" s="17">
        <v>19.7</v>
      </c>
      <c r="U6" s="1"/>
      <c r="V6" s="18">
        <v>0.14766958929395479</v>
      </c>
      <c r="W6" s="18">
        <v>9.8247912231865062E-2</v>
      </c>
      <c r="X6" s="18">
        <v>5.595001420051122E-4</v>
      </c>
      <c r="Y6" s="18"/>
      <c r="Z6" s="18">
        <v>0.39048562933597619</v>
      </c>
    </row>
    <row r="7" spans="1:26">
      <c r="A7" s="1">
        <v>5</v>
      </c>
      <c r="B7" s="14" t="s">
        <v>93</v>
      </c>
      <c r="C7" s="1" t="s">
        <v>8</v>
      </c>
      <c r="D7" s="1">
        <v>27</v>
      </c>
      <c r="E7" s="1">
        <v>26</v>
      </c>
      <c r="F7" s="1">
        <v>84</v>
      </c>
      <c r="G7" s="1">
        <f t="shared" ref="G7:G25" si="0">F7-20</f>
        <v>64</v>
      </c>
      <c r="H7" s="17">
        <v>22</v>
      </c>
      <c r="I7" s="17">
        <v>290</v>
      </c>
      <c r="J7" s="17">
        <v>279.33999999999997</v>
      </c>
      <c r="K7" s="17">
        <f t="shared" ref="K7:K27" si="1">G7/H7</f>
        <v>2.9090909090909092</v>
      </c>
      <c r="P7" s="1">
        <v>55</v>
      </c>
      <c r="Q7" s="1" t="s">
        <v>94</v>
      </c>
      <c r="R7" s="17">
        <v>5.4913294797687859</v>
      </c>
      <c r="S7" s="17" t="s">
        <v>25</v>
      </c>
      <c r="T7" s="17">
        <v>15.1</v>
      </c>
      <c r="U7" s="1"/>
      <c r="V7" s="18">
        <v>0.36366420395819776</v>
      </c>
      <c r="W7" s="18" t="s">
        <v>24</v>
      </c>
      <c r="X7" s="18">
        <v>4.2885543879579664E-4</v>
      </c>
      <c r="Y7" s="18"/>
      <c r="Z7" s="18">
        <v>0.35613207547169812</v>
      </c>
    </row>
    <row r="8" spans="1:26">
      <c r="A8" s="1">
        <v>6</v>
      </c>
      <c r="B8" s="14" t="s">
        <v>94</v>
      </c>
      <c r="C8" s="1" t="s">
        <v>8</v>
      </c>
      <c r="D8" s="1">
        <v>42</v>
      </c>
      <c r="E8" s="1">
        <v>39</v>
      </c>
      <c r="F8" s="1">
        <v>115</v>
      </c>
      <c r="G8" s="1">
        <f t="shared" si="0"/>
        <v>95</v>
      </c>
      <c r="H8" s="17">
        <v>17.3</v>
      </c>
      <c r="I8" s="17">
        <v>313.24</v>
      </c>
      <c r="J8" s="17">
        <v>315.67</v>
      </c>
      <c r="K8" s="17">
        <f t="shared" si="1"/>
        <v>5.4913294797687859</v>
      </c>
      <c r="P8" s="1">
        <v>62</v>
      </c>
      <c r="Q8" s="1" t="s">
        <v>95</v>
      </c>
      <c r="R8" s="17">
        <v>6.776315789473685</v>
      </c>
      <c r="S8" s="17" t="s">
        <v>25</v>
      </c>
      <c r="T8" s="17">
        <v>13.4</v>
      </c>
      <c r="U8" s="1"/>
      <c r="V8" s="18">
        <v>0.50569520816967795</v>
      </c>
      <c r="W8" s="18" t="s">
        <v>24</v>
      </c>
      <c r="X8" s="18">
        <v>3.8057370065322353E-4</v>
      </c>
      <c r="Y8" s="18"/>
      <c r="Z8" s="18">
        <v>0.25621414913957935</v>
      </c>
    </row>
    <row r="9" spans="1:26">
      <c r="A9" s="1">
        <v>7</v>
      </c>
      <c r="B9" s="14" t="s">
        <v>95</v>
      </c>
      <c r="C9" s="1" t="s">
        <v>8</v>
      </c>
      <c r="D9" s="1">
        <v>45</v>
      </c>
      <c r="E9" s="1">
        <v>43</v>
      </c>
      <c r="F9" s="1">
        <v>123</v>
      </c>
      <c r="G9" s="1">
        <f t="shared" si="0"/>
        <v>103</v>
      </c>
      <c r="H9" s="17">
        <v>15.2</v>
      </c>
      <c r="I9" s="17">
        <v>233.17</v>
      </c>
      <c r="J9" s="17">
        <v>317.97000000000003</v>
      </c>
      <c r="K9" s="17">
        <f t="shared" si="1"/>
        <v>6.776315789473685</v>
      </c>
      <c r="P9" s="1">
        <v>84</v>
      </c>
      <c r="Q9" s="1" t="s">
        <v>96</v>
      </c>
      <c r="R9" s="17">
        <v>7.6712328767123292</v>
      </c>
      <c r="S9" s="17" t="s">
        <v>25</v>
      </c>
      <c r="T9" s="17">
        <v>16.2</v>
      </c>
      <c r="U9" s="1"/>
      <c r="V9" s="18">
        <v>0.47353289362421785</v>
      </c>
      <c r="W9" s="18" t="s">
        <v>24</v>
      </c>
      <c r="X9" s="18">
        <v>4.6009656347628512E-4</v>
      </c>
      <c r="Y9" s="18"/>
      <c r="Z9" s="18">
        <v>0.29401088929219599</v>
      </c>
    </row>
    <row r="10" spans="1:26">
      <c r="A10" s="1">
        <v>8</v>
      </c>
      <c r="B10" s="14" t="s">
        <v>96</v>
      </c>
      <c r="C10" s="1" t="s">
        <v>8</v>
      </c>
      <c r="D10" s="1">
        <v>47</v>
      </c>
      <c r="E10" s="1">
        <v>46</v>
      </c>
      <c r="F10" s="1">
        <v>132</v>
      </c>
      <c r="G10" s="1">
        <f t="shared" si="0"/>
        <v>112</v>
      </c>
      <c r="H10" s="17">
        <v>14.6</v>
      </c>
      <c r="I10" s="17">
        <v>253.55</v>
      </c>
      <c r="J10" s="17">
        <v>311.64</v>
      </c>
      <c r="K10" s="17">
        <f t="shared" si="1"/>
        <v>7.6712328767123292</v>
      </c>
      <c r="P10" s="1">
        <v>94</v>
      </c>
      <c r="Q10" s="1" t="s">
        <v>97</v>
      </c>
      <c r="R10" s="17">
        <v>9.2361111111111107</v>
      </c>
      <c r="S10" s="17">
        <v>2.8571428571428572</v>
      </c>
      <c r="T10" s="17">
        <v>16.7</v>
      </c>
      <c r="U10" s="1"/>
      <c r="V10" s="18">
        <v>0.55306054557551565</v>
      </c>
      <c r="W10" s="18">
        <v>0.17108639863130881</v>
      </c>
      <c r="X10" s="18">
        <v>4.7429707469468901E-4</v>
      </c>
      <c r="Y10" s="18"/>
      <c r="Z10" s="18">
        <v>0.34791666666666665</v>
      </c>
    </row>
    <row r="11" spans="1:26">
      <c r="A11" s="1">
        <v>9</v>
      </c>
      <c r="B11" s="14" t="s">
        <v>97</v>
      </c>
      <c r="C11" s="1" t="s">
        <v>8</v>
      </c>
      <c r="D11" s="1">
        <v>56</v>
      </c>
      <c r="E11" s="1">
        <v>52</v>
      </c>
      <c r="F11" s="1">
        <v>153</v>
      </c>
      <c r="G11" s="1">
        <f t="shared" si="0"/>
        <v>133</v>
      </c>
      <c r="H11" s="17">
        <v>14.4</v>
      </c>
      <c r="I11" s="17">
        <v>249.02</v>
      </c>
      <c r="J11" s="17">
        <v>320.26</v>
      </c>
      <c r="K11" s="17">
        <f t="shared" si="1"/>
        <v>9.2361111111111107</v>
      </c>
      <c r="P11" s="1">
        <v>104</v>
      </c>
      <c r="Q11" s="1" t="s">
        <v>98</v>
      </c>
      <c r="R11" s="17">
        <v>10.80246913580247</v>
      </c>
      <c r="S11" s="17" t="s">
        <v>25</v>
      </c>
      <c r="T11" s="17">
        <v>16.7</v>
      </c>
      <c r="U11" s="1"/>
      <c r="V11" s="18">
        <v>0.64685443926960906</v>
      </c>
      <c r="W11" s="18" t="s">
        <v>24</v>
      </c>
      <c r="X11" s="18">
        <v>4.7429707469468901E-4</v>
      </c>
      <c r="Y11" s="18"/>
      <c r="Z11" s="18">
        <v>0.38792102206736356</v>
      </c>
    </row>
    <row r="12" spans="1:26">
      <c r="A12" s="1">
        <v>10</v>
      </c>
      <c r="B12" s="14" t="s">
        <v>98</v>
      </c>
      <c r="C12" s="1" t="s">
        <v>8</v>
      </c>
      <c r="D12" s="1">
        <v>72</v>
      </c>
      <c r="E12" s="1">
        <v>68</v>
      </c>
      <c r="F12" s="1">
        <v>195</v>
      </c>
      <c r="G12" s="1">
        <f t="shared" si="0"/>
        <v>175</v>
      </c>
      <c r="H12" s="17">
        <v>16.2</v>
      </c>
      <c r="I12" s="17">
        <v>198.57</v>
      </c>
      <c r="J12" s="17">
        <v>319.54000000000002</v>
      </c>
      <c r="K12" s="17">
        <f t="shared" si="1"/>
        <v>10.80246913580247</v>
      </c>
      <c r="P12" s="1">
        <v>113</v>
      </c>
      <c r="Q12" s="1" t="s">
        <v>99</v>
      </c>
      <c r="R12" s="17">
        <v>6.8617021276595738</v>
      </c>
      <c r="S12" s="17" t="s">
        <v>25</v>
      </c>
      <c r="T12" s="17">
        <v>15.1</v>
      </c>
      <c r="U12" s="1"/>
      <c r="V12" s="18">
        <v>0.45441735944765388</v>
      </c>
      <c r="W12" s="18" t="s">
        <v>24</v>
      </c>
      <c r="X12" s="18">
        <v>4.2885543879579664E-4</v>
      </c>
      <c r="Y12" s="18"/>
      <c r="Z12" s="18">
        <v>0.35075493612078978</v>
      </c>
    </row>
    <row r="13" spans="1:26">
      <c r="A13" s="1">
        <v>11</v>
      </c>
      <c r="B13" s="14" t="s">
        <v>99</v>
      </c>
      <c r="C13" s="1" t="s">
        <v>8</v>
      </c>
      <c r="D13" s="1">
        <v>53</v>
      </c>
      <c r="E13" s="1">
        <v>50</v>
      </c>
      <c r="F13" s="1">
        <v>149</v>
      </c>
      <c r="G13" s="1">
        <f t="shared" si="0"/>
        <v>129</v>
      </c>
      <c r="H13" s="17">
        <v>18.8</v>
      </c>
      <c r="I13" s="17">
        <v>216.2</v>
      </c>
      <c r="J13" s="17">
        <v>306</v>
      </c>
      <c r="K13" s="17">
        <f t="shared" si="1"/>
        <v>6.8617021276595738</v>
      </c>
      <c r="P13" s="1">
        <v>120</v>
      </c>
      <c r="Q13" s="1" t="s">
        <v>100</v>
      </c>
      <c r="R13" s="17">
        <v>8.8679245283018879</v>
      </c>
      <c r="S13" s="17">
        <v>2.9545454545454541</v>
      </c>
      <c r="T13" s="17">
        <v>18.899999999999999</v>
      </c>
      <c r="U13" s="1"/>
      <c r="V13" s="18">
        <v>0.46920235599480892</v>
      </c>
      <c r="W13" s="18">
        <v>0.15632515632515631</v>
      </c>
      <c r="X13" s="18">
        <v>5.3677932405566601E-4</v>
      </c>
      <c r="Y13" s="18"/>
      <c r="Z13" s="18">
        <v>0.4960629921259842</v>
      </c>
    </row>
    <row r="14" spans="1:26">
      <c r="A14" s="1">
        <v>12</v>
      </c>
      <c r="B14" s="14" t="s">
        <v>100</v>
      </c>
      <c r="C14" s="1" t="s">
        <v>8</v>
      </c>
      <c r="D14" s="1">
        <v>42</v>
      </c>
      <c r="E14" s="1">
        <v>39</v>
      </c>
      <c r="F14" s="1">
        <v>114</v>
      </c>
      <c r="G14" s="1">
        <f t="shared" si="0"/>
        <v>94</v>
      </c>
      <c r="H14" s="17">
        <v>10.6</v>
      </c>
      <c r="I14" s="17">
        <v>255.78</v>
      </c>
      <c r="J14" s="17">
        <v>316.76</v>
      </c>
      <c r="K14" s="17">
        <f t="shared" si="1"/>
        <v>8.8679245283018879</v>
      </c>
      <c r="P14" s="1">
        <v>127</v>
      </c>
      <c r="Q14" s="1" t="s">
        <v>101</v>
      </c>
      <c r="R14" s="17">
        <v>11.678321678321678</v>
      </c>
      <c r="S14" s="17">
        <v>0.9375</v>
      </c>
      <c r="T14" s="17">
        <v>18.600000000000001</v>
      </c>
      <c r="U14" s="1"/>
      <c r="V14" s="18">
        <v>0.62786675689901494</v>
      </c>
      <c r="W14" s="18">
        <v>5.040322580645161E-2</v>
      </c>
      <c r="X14" s="18">
        <v>5.2825901732462372E-4</v>
      </c>
      <c r="Y14" s="18"/>
      <c r="Z14" s="18">
        <v>0.48818897637795278</v>
      </c>
    </row>
    <row r="15" spans="1:26">
      <c r="A15" s="1">
        <v>13</v>
      </c>
      <c r="B15" s="14" t="s">
        <v>101</v>
      </c>
      <c r="C15" s="1" t="s">
        <v>8</v>
      </c>
      <c r="D15" s="1">
        <v>68</v>
      </c>
      <c r="E15" s="1">
        <v>66</v>
      </c>
      <c r="F15" s="1">
        <v>187</v>
      </c>
      <c r="G15" s="1">
        <f t="shared" si="0"/>
        <v>167</v>
      </c>
      <c r="H15" s="17">
        <v>14.3</v>
      </c>
      <c r="I15" s="17">
        <v>148.79</v>
      </c>
      <c r="J15" s="17">
        <v>314.52</v>
      </c>
      <c r="K15" s="17">
        <f t="shared" si="1"/>
        <v>11.678321678321678</v>
      </c>
      <c r="P15" s="1"/>
      <c r="Q15" s="1"/>
      <c r="R15" s="17"/>
      <c r="S15" s="17"/>
      <c r="T15" s="17"/>
      <c r="U15" s="1"/>
      <c r="V15" s="10"/>
      <c r="W15" s="10"/>
      <c r="X15" s="10"/>
      <c r="Y15" s="10"/>
      <c r="Z15" s="10"/>
    </row>
    <row r="16" spans="1:26">
      <c r="A16" s="1">
        <v>14</v>
      </c>
      <c r="B16" s="14" t="s">
        <v>92</v>
      </c>
      <c r="C16" s="14" t="s">
        <v>9</v>
      </c>
      <c r="D16" s="1">
        <v>99</v>
      </c>
      <c r="E16" s="1">
        <v>96</v>
      </c>
      <c r="F16" s="1">
        <v>215</v>
      </c>
      <c r="G16" s="1">
        <f t="shared" si="0"/>
        <v>195</v>
      </c>
      <c r="H16" s="17">
        <v>10</v>
      </c>
      <c r="I16" s="17">
        <v>185.17</v>
      </c>
      <c r="J16" s="17">
        <v>444.67</v>
      </c>
      <c r="K16" s="17">
        <f t="shared" si="1"/>
        <v>19.5</v>
      </c>
      <c r="P16" s="3"/>
      <c r="Q16" s="3" t="s">
        <v>15</v>
      </c>
      <c r="R16" s="19">
        <f>AVERAGE(R5:R14)</f>
        <v>7.9794497636242436</v>
      </c>
      <c r="S16" s="19">
        <f t="shared" ref="S16:Z16" si="2">AVERAGE(S5:S14)</f>
        <v>2.2786011031978775</v>
      </c>
      <c r="T16" s="19">
        <f t="shared" si="2"/>
        <v>16.990000000000002</v>
      </c>
      <c r="U16" s="19"/>
      <c r="V16" s="33">
        <f t="shared" si="2"/>
        <v>0.47291428394121376</v>
      </c>
      <c r="W16" s="33">
        <f t="shared" si="2"/>
        <v>0.12299031637673415</v>
      </c>
      <c r="X16" s="33">
        <f t="shared" si="2"/>
        <v>4.8253337120136332E-4</v>
      </c>
      <c r="Y16" s="33"/>
      <c r="Z16" s="33">
        <f t="shared" si="2"/>
        <v>0.37010206699315401</v>
      </c>
    </row>
    <row r="17" spans="1:26">
      <c r="A17" s="1">
        <v>15</v>
      </c>
      <c r="B17" s="14" t="s">
        <v>93</v>
      </c>
      <c r="C17" s="14" t="s">
        <v>9</v>
      </c>
      <c r="D17" s="1">
        <v>100</v>
      </c>
      <c r="E17" s="1">
        <v>95</v>
      </c>
      <c r="F17" s="1">
        <v>217</v>
      </c>
      <c r="G17" s="1">
        <f t="shared" si="0"/>
        <v>197</v>
      </c>
      <c r="H17" s="17">
        <v>10</v>
      </c>
      <c r="I17" s="17">
        <v>136.68</v>
      </c>
      <c r="J17" s="17">
        <v>442.25</v>
      </c>
      <c r="K17" s="17">
        <f t="shared" si="1"/>
        <v>19.7</v>
      </c>
      <c r="P17" s="4"/>
      <c r="Q17" s="4" t="s">
        <v>16</v>
      </c>
      <c r="R17" s="21">
        <f>STDEV(R5:R14)</f>
        <v>2.6039056186092808</v>
      </c>
      <c r="S17" s="21">
        <f t="shared" ref="S17:Z17" si="3">STDEV(S5:S14)</f>
        <v>0.85037678720162835</v>
      </c>
      <c r="T17" s="21">
        <f t="shared" si="3"/>
        <v>2.1267868304609547</v>
      </c>
      <c r="U17" s="21"/>
      <c r="V17" s="12">
        <f t="shared" si="3"/>
        <v>0.14143822501450498</v>
      </c>
      <c r="W17" s="12">
        <f t="shared" si="3"/>
        <v>4.8883232224548129E-2</v>
      </c>
      <c r="X17" s="12">
        <f t="shared" si="3"/>
        <v>6.0402920490229214E-5</v>
      </c>
      <c r="Y17" s="12"/>
      <c r="Z17" s="12">
        <f t="shared" si="3"/>
        <v>7.5805017906123387E-2</v>
      </c>
    </row>
    <row r="18" spans="1:26">
      <c r="A18" s="1">
        <v>16</v>
      </c>
      <c r="B18" s="14" t="s">
        <v>94</v>
      </c>
      <c r="C18" s="14" t="s">
        <v>9</v>
      </c>
      <c r="D18" s="1">
        <v>78</v>
      </c>
      <c r="E18" s="1">
        <v>75</v>
      </c>
      <c r="F18" s="1">
        <v>171</v>
      </c>
      <c r="G18" s="1">
        <f t="shared" si="0"/>
        <v>151</v>
      </c>
      <c r="H18" s="17">
        <v>10</v>
      </c>
      <c r="I18" s="17">
        <v>282.64</v>
      </c>
      <c r="J18" s="17">
        <v>438.9</v>
      </c>
      <c r="K18" s="17">
        <f t="shared" si="1"/>
        <v>15.1</v>
      </c>
      <c r="P18" s="4"/>
      <c r="Q18" s="4" t="s">
        <v>17</v>
      </c>
      <c r="R18" s="5">
        <f>COUNTA(R5:R14)</f>
        <v>10</v>
      </c>
      <c r="S18" s="5">
        <f>COUNTIF(S5:S14,"&gt;0")</f>
        <v>5</v>
      </c>
      <c r="T18" s="5">
        <f t="shared" ref="T18:Z18" si="4">COUNTA(T5:T14)</f>
        <v>10</v>
      </c>
      <c r="U18" s="5"/>
      <c r="V18" s="5">
        <f t="shared" si="4"/>
        <v>10</v>
      </c>
      <c r="W18" s="5">
        <f>COUNTIF(W5:W14,"&gt;0")</f>
        <v>5</v>
      </c>
      <c r="X18" s="5">
        <f t="shared" si="4"/>
        <v>10</v>
      </c>
      <c r="Y18" s="5"/>
      <c r="Z18" s="5">
        <f t="shared" si="4"/>
        <v>10</v>
      </c>
    </row>
    <row r="19" spans="1:26">
      <c r="A19" s="1">
        <v>17</v>
      </c>
      <c r="B19" s="14" t="s">
        <v>95</v>
      </c>
      <c r="C19" s="14" t="s">
        <v>9</v>
      </c>
      <c r="D19" s="1">
        <v>71</v>
      </c>
      <c r="E19" s="1">
        <v>68</v>
      </c>
      <c r="F19" s="1">
        <v>154</v>
      </c>
      <c r="G19" s="1">
        <f t="shared" si="0"/>
        <v>134</v>
      </c>
      <c r="H19" s="17">
        <v>10</v>
      </c>
      <c r="I19" s="17">
        <v>225.23</v>
      </c>
      <c r="J19" s="17">
        <v>439.86</v>
      </c>
      <c r="K19" s="17">
        <f t="shared" si="1"/>
        <v>13.4</v>
      </c>
    </row>
    <row r="20" spans="1:26" ht="24">
      <c r="A20" s="1">
        <v>18</v>
      </c>
      <c r="B20" s="14" t="s">
        <v>96</v>
      </c>
      <c r="C20" s="14" t="s">
        <v>9</v>
      </c>
      <c r="D20" s="1">
        <v>84</v>
      </c>
      <c r="E20" s="1">
        <v>80</v>
      </c>
      <c r="F20" s="1">
        <v>182</v>
      </c>
      <c r="G20" s="1">
        <f t="shared" si="0"/>
        <v>162</v>
      </c>
      <c r="H20" s="17">
        <v>10</v>
      </c>
      <c r="I20" s="17">
        <v>192.05</v>
      </c>
      <c r="J20" s="17">
        <v>445.06</v>
      </c>
      <c r="K20" s="17">
        <f t="shared" si="1"/>
        <v>16.2</v>
      </c>
      <c r="P20" t="s">
        <v>44</v>
      </c>
      <c r="Q20" t="s">
        <v>55</v>
      </c>
    </row>
    <row r="21" spans="1:26" ht="22">
      <c r="A21" s="1">
        <v>19</v>
      </c>
      <c r="B21" s="14" t="s">
        <v>97</v>
      </c>
      <c r="C21" s="14" t="s">
        <v>9</v>
      </c>
      <c r="D21" s="1">
        <v>86</v>
      </c>
      <c r="E21" s="1">
        <v>82</v>
      </c>
      <c r="F21" s="1">
        <v>187</v>
      </c>
      <c r="G21" s="1">
        <f t="shared" si="0"/>
        <v>167</v>
      </c>
      <c r="H21" s="17">
        <v>10</v>
      </c>
      <c r="I21" s="17">
        <v>149.47999999999999</v>
      </c>
      <c r="J21" s="17">
        <v>443.75</v>
      </c>
      <c r="K21" s="17">
        <f t="shared" si="1"/>
        <v>16.7</v>
      </c>
      <c r="P21" s="38" t="s">
        <v>26</v>
      </c>
      <c r="Q21" s="38" t="s">
        <v>13</v>
      </c>
      <c r="R21" s="6" t="s">
        <v>8</v>
      </c>
      <c r="S21" s="6" t="s">
        <v>10</v>
      </c>
      <c r="T21" s="6" t="s">
        <v>9</v>
      </c>
      <c r="U21" s="6"/>
      <c r="V21" s="3" t="s">
        <v>18</v>
      </c>
      <c r="W21" s="3" t="s">
        <v>19</v>
      </c>
      <c r="X21" s="3" t="s">
        <v>20</v>
      </c>
    </row>
    <row r="22" spans="1:26" ht="22">
      <c r="A22" s="1">
        <v>20</v>
      </c>
      <c r="B22" s="14" t="s">
        <v>98</v>
      </c>
      <c r="C22" s="14" t="s">
        <v>9</v>
      </c>
      <c r="D22" s="1">
        <v>86</v>
      </c>
      <c r="E22" s="1">
        <v>84</v>
      </c>
      <c r="F22" s="1">
        <v>187</v>
      </c>
      <c r="G22" s="1">
        <f t="shared" si="0"/>
        <v>167</v>
      </c>
      <c r="H22" s="17">
        <v>10</v>
      </c>
      <c r="I22" s="17">
        <v>177.62</v>
      </c>
      <c r="J22" s="17">
        <v>443.53</v>
      </c>
      <c r="K22" s="17">
        <f t="shared" si="1"/>
        <v>16.7</v>
      </c>
      <c r="P22" s="39"/>
      <c r="Q22" s="39"/>
      <c r="R22" s="7" t="s">
        <v>23</v>
      </c>
      <c r="S22" s="7" t="s">
        <v>23</v>
      </c>
      <c r="T22" s="7" t="s">
        <v>23</v>
      </c>
      <c r="U22" s="7"/>
      <c r="V22" s="8" t="s">
        <v>21</v>
      </c>
      <c r="W22" s="8" t="s">
        <v>21</v>
      </c>
      <c r="X22" s="8" t="s">
        <v>22</v>
      </c>
    </row>
    <row r="23" spans="1:26">
      <c r="A23" s="1">
        <v>21</v>
      </c>
      <c r="B23" s="14" t="s">
        <v>99</v>
      </c>
      <c r="C23" s="14" t="s">
        <v>9</v>
      </c>
      <c r="D23" s="1">
        <v>78</v>
      </c>
      <c r="E23" s="1">
        <v>76</v>
      </c>
      <c r="F23" s="1">
        <v>171</v>
      </c>
      <c r="G23" s="1">
        <f t="shared" si="0"/>
        <v>151</v>
      </c>
      <c r="H23" s="17">
        <v>10</v>
      </c>
      <c r="I23" s="17">
        <v>223.68</v>
      </c>
      <c r="J23" s="17">
        <v>441.81</v>
      </c>
      <c r="K23" s="17">
        <f t="shared" si="1"/>
        <v>15.1</v>
      </c>
      <c r="P23" s="1"/>
      <c r="Q23" s="1"/>
      <c r="R23" s="1"/>
      <c r="S23" s="1"/>
      <c r="T23" s="1"/>
      <c r="U23" s="1"/>
      <c r="V23" s="1"/>
      <c r="W23" s="1"/>
      <c r="X23" s="1"/>
    </row>
    <row r="24" spans="1:26">
      <c r="A24" s="1">
        <v>22</v>
      </c>
      <c r="B24" s="14" t="s">
        <v>100</v>
      </c>
      <c r="C24" s="14" t="s">
        <v>9</v>
      </c>
      <c r="D24" s="1">
        <v>96</v>
      </c>
      <c r="E24" s="1">
        <v>93</v>
      </c>
      <c r="F24" s="1">
        <v>209</v>
      </c>
      <c r="G24" s="1">
        <f t="shared" si="0"/>
        <v>189</v>
      </c>
      <c r="H24" s="17">
        <v>10</v>
      </c>
      <c r="I24" s="17">
        <v>155.79</v>
      </c>
      <c r="J24" s="17">
        <v>439.56</v>
      </c>
      <c r="K24" s="17">
        <f t="shared" si="1"/>
        <v>18.899999999999999</v>
      </c>
      <c r="P24" s="1">
        <v>10</v>
      </c>
      <c r="Q24" s="40" t="s">
        <v>102</v>
      </c>
      <c r="R24" s="17" t="s">
        <v>25</v>
      </c>
      <c r="S24" s="17" t="s">
        <v>25</v>
      </c>
      <c r="T24" s="17">
        <v>71</v>
      </c>
      <c r="U24" s="1"/>
      <c r="V24" s="17" t="s">
        <v>24</v>
      </c>
      <c r="W24" s="17" t="s">
        <v>24</v>
      </c>
      <c r="X24" s="18">
        <v>2.0164725930133486E-3</v>
      </c>
    </row>
    <row r="25" spans="1:26">
      <c r="A25" s="1">
        <v>23</v>
      </c>
      <c r="B25" s="14" t="s">
        <v>101</v>
      </c>
      <c r="C25" s="14" t="s">
        <v>9</v>
      </c>
      <c r="D25" s="1">
        <v>95</v>
      </c>
      <c r="E25" s="1">
        <v>92</v>
      </c>
      <c r="F25" s="1">
        <v>206</v>
      </c>
      <c r="G25" s="1">
        <f t="shared" si="0"/>
        <v>186</v>
      </c>
      <c r="H25" s="17">
        <v>10</v>
      </c>
      <c r="I25" s="17">
        <v>160.93</v>
      </c>
      <c r="J25" s="17">
        <v>441.13</v>
      </c>
      <c r="K25" s="17">
        <f t="shared" si="1"/>
        <v>18.600000000000001</v>
      </c>
      <c r="P25" s="1">
        <v>20</v>
      </c>
      <c r="Q25" s="40"/>
      <c r="R25" s="17" t="s">
        <v>25</v>
      </c>
      <c r="S25" s="17" t="s">
        <v>25</v>
      </c>
      <c r="T25" s="17">
        <v>66</v>
      </c>
      <c r="U25" s="1"/>
      <c r="V25" s="17" t="s">
        <v>24</v>
      </c>
      <c r="W25" s="17" t="s">
        <v>24</v>
      </c>
      <c r="X25" s="18">
        <v>1.8744674808293098E-3</v>
      </c>
    </row>
    <row r="26" spans="1:26">
      <c r="A26" s="1">
        <v>24</v>
      </c>
      <c r="B26" s="14" t="s">
        <v>92</v>
      </c>
      <c r="C26" s="1" t="s">
        <v>10</v>
      </c>
      <c r="D26" s="1">
        <v>13</v>
      </c>
      <c r="E26" s="1">
        <v>12</v>
      </c>
      <c r="F26" s="1">
        <v>28</v>
      </c>
      <c r="G26" s="1">
        <f>F26-15</f>
        <v>13</v>
      </c>
      <c r="H26" s="17">
        <v>4.8</v>
      </c>
      <c r="I26" s="17">
        <v>589.4</v>
      </c>
      <c r="J26" s="17">
        <v>454.87</v>
      </c>
      <c r="K26" s="17">
        <f t="shared" si="1"/>
        <v>2.7083333333333335</v>
      </c>
      <c r="P26" s="1">
        <v>29</v>
      </c>
      <c r="Q26" s="40"/>
      <c r="R26" s="17" t="s">
        <v>25</v>
      </c>
      <c r="S26" s="17" t="s">
        <v>25</v>
      </c>
      <c r="T26" s="17">
        <v>58.5</v>
      </c>
      <c r="U26" s="1"/>
      <c r="V26" s="17" t="s">
        <v>24</v>
      </c>
      <c r="W26" s="17" t="s">
        <v>24</v>
      </c>
      <c r="X26" s="18">
        <v>1.661459812553252E-3</v>
      </c>
    </row>
    <row r="27" spans="1:26">
      <c r="A27" s="1">
        <v>25</v>
      </c>
      <c r="B27" s="14" t="s">
        <v>93</v>
      </c>
      <c r="C27" s="1" t="s">
        <v>10</v>
      </c>
      <c r="D27" s="1">
        <v>10</v>
      </c>
      <c r="E27" s="1">
        <v>10</v>
      </c>
      <c r="F27" s="1">
        <v>21</v>
      </c>
      <c r="G27" s="1">
        <f t="shared" ref="G27" si="5">F27-15</f>
        <v>6</v>
      </c>
      <c r="H27" s="17">
        <v>3.1</v>
      </c>
      <c r="I27" s="17">
        <v>643.64</v>
      </c>
      <c r="J27" s="17">
        <v>459.08</v>
      </c>
      <c r="K27" s="17">
        <f t="shared" si="1"/>
        <v>1.9354838709677418</v>
      </c>
      <c r="P27" s="1">
        <v>52</v>
      </c>
      <c r="Q27" s="40"/>
      <c r="R27" s="17" t="s">
        <v>25</v>
      </c>
      <c r="S27" s="17" t="s">
        <v>25</v>
      </c>
      <c r="T27" s="17">
        <v>42.4</v>
      </c>
      <c r="U27" s="1"/>
      <c r="V27" s="17" t="s">
        <v>24</v>
      </c>
      <c r="W27" s="17" t="s">
        <v>24</v>
      </c>
      <c r="X27" s="18">
        <v>1.2042033513206475E-3</v>
      </c>
    </row>
    <row r="28" spans="1:26">
      <c r="A28" s="1">
        <v>26</v>
      </c>
      <c r="B28" s="14" t="s">
        <v>94</v>
      </c>
      <c r="C28" s="1" t="s">
        <v>10</v>
      </c>
      <c r="D28" s="1" t="s">
        <v>25</v>
      </c>
      <c r="E28" s="1" t="s">
        <v>25</v>
      </c>
      <c r="F28" s="1" t="s">
        <v>25</v>
      </c>
      <c r="G28" s="1" t="s">
        <v>25</v>
      </c>
      <c r="H28" s="17" t="s">
        <v>25</v>
      </c>
      <c r="I28" s="17" t="s">
        <v>25</v>
      </c>
      <c r="J28" s="17" t="s">
        <v>25</v>
      </c>
      <c r="K28" s="17" t="s">
        <v>25</v>
      </c>
      <c r="P28" s="1">
        <v>72</v>
      </c>
      <c r="Q28" s="40"/>
      <c r="R28" s="17" t="s">
        <v>25</v>
      </c>
      <c r="S28" s="17" t="s">
        <v>25</v>
      </c>
      <c r="T28" s="17">
        <v>62.2</v>
      </c>
      <c r="U28" s="1"/>
      <c r="V28" s="17" t="s">
        <v>24</v>
      </c>
      <c r="W28" s="17" t="s">
        <v>24</v>
      </c>
      <c r="X28" s="18">
        <v>1.7665435955694405E-3</v>
      </c>
    </row>
    <row r="29" spans="1:26">
      <c r="A29" s="1">
        <v>27</v>
      </c>
      <c r="B29" s="14" t="s">
        <v>95</v>
      </c>
      <c r="C29" s="1" t="s">
        <v>10</v>
      </c>
      <c r="D29" s="1" t="s">
        <v>25</v>
      </c>
      <c r="E29" s="1" t="s">
        <v>25</v>
      </c>
      <c r="F29" s="1" t="s">
        <v>25</v>
      </c>
      <c r="G29" s="1" t="s">
        <v>25</v>
      </c>
      <c r="H29" s="17" t="s">
        <v>25</v>
      </c>
      <c r="I29" s="17" t="s">
        <v>25</v>
      </c>
      <c r="J29" s="17" t="s">
        <v>25</v>
      </c>
      <c r="K29" s="17" t="s">
        <v>25</v>
      </c>
      <c r="P29" s="1">
        <v>90</v>
      </c>
      <c r="Q29" s="40"/>
      <c r="R29" s="17" t="s">
        <v>25</v>
      </c>
      <c r="S29" s="17" t="s">
        <v>25</v>
      </c>
      <c r="T29" s="17">
        <v>48</v>
      </c>
      <c r="U29" s="1"/>
      <c r="V29" s="17" t="s">
        <v>24</v>
      </c>
      <c r="W29" s="17" t="s">
        <v>24</v>
      </c>
      <c r="X29" s="18">
        <v>1.3632490769667708E-3</v>
      </c>
    </row>
    <row r="30" spans="1:26">
      <c r="A30" s="1">
        <v>28</v>
      </c>
      <c r="B30" s="14" t="s">
        <v>96</v>
      </c>
      <c r="C30" s="1" t="s">
        <v>10</v>
      </c>
      <c r="D30" s="1" t="s">
        <v>25</v>
      </c>
      <c r="E30" s="1" t="s">
        <v>25</v>
      </c>
      <c r="F30" s="1" t="s">
        <v>25</v>
      </c>
      <c r="G30" s="1" t="s">
        <v>25</v>
      </c>
      <c r="H30" s="17" t="s">
        <v>25</v>
      </c>
      <c r="I30" s="17" t="s">
        <v>25</v>
      </c>
      <c r="J30" s="17" t="s">
        <v>25</v>
      </c>
      <c r="K30" s="17" t="s">
        <v>25</v>
      </c>
      <c r="P30" s="1">
        <v>125</v>
      </c>
      <c r="Q30" s="40"/>
      <c r="R30" s="17" t="s">
        <v>25</v>
      </c>
      <c r="S30" s="17" t="s">
        <v>25</v>
      </c>
      <c r="T30" s="17">
        <v>38.1</v>
      </c>
      <c r="U30" s="1"/>
      <c r="V30" s="17" t="s">
        <v>24</v>
      </c>
      <c r="W30" s="17" t="s">
        <v>24</v>
      </c>
      <c r="X30" s="18">
        <v>1.0820789548423744E-3</v>
      </c>
    </row>
    <row r="31" spans="1:26">
      <c r="A31" s="1">
        <v>29</v>
      </c>
      <c r="B31" s="14" t="s">
        <v>97</v>
      </c>
      <c r="C31" s="1" t="s">
        <v>10</v>
      </c>
      <c r="D31" s="1">
        <v>17</v>
      </c>
      <c r="E31" s="1">
        <v>15</v>
      </c>
      <c r="F31" s="1">
        <v>37</v>
      </c>
      <c r="G31" s="1">
        <f t="shared" ref="G31" si="6">F31-15</f>
        <v>22</v>
      </c>
      <c r="H31" s="17">
        <v>7.7</v>
      </c>
      <c r="I31" s="17">
        <v>603.27</v>
      </c>
      <c r="J31" s="17">
        <v>448.09</v>
      </c>
      <c r="K31" s="17">
        <f t="shared" ref="K31" si="7">G31/H31</f>
        <v>2.8571428571428572</v>
      </c>
      <c r="P31" s="1">
        <v>149</v>
      </c>
      <c r="Q31" s="40"/>
      <c r="R31" s="17" t="s">
        <v>25</v>
      </c>
      <c r="S31" s="17" t="s">
        <v>25</v>
      </c>
      <c r="T31" s="17">
        <v>39.700000000000003</v>
      </c>
      <c r="U31" s="1"/>
      <c r="V31" s="17" t="s">
        <v>24</v>
      </c>
      <c r="W31" s="17" t="s">
        <v>24</v>
      </c>
      <c r="X31" s="18">
        <v>1.1275205907412668E-3</v>
      </c>
    </row>
    <row r="32" spans="1:26">
      <c r="A32" s="1">
        <v>30</v>
      </c>
      <c r="B32" s="14" t="s">
        <v>98</v>
      </c>
      <c r="C32" s="1" t="s">
        <v>10</v>
      </c>
      <c r="D32" s="1" t="s">
        <v>25</v>
      </c>
      <c r="E32" s="1" t="s">
        <v>25</v>
      </c>
      <c r="F32" s="1" t="s">
        <v>25</v>
      </c>
      <c r="G32" s="1" t="s">
        <v>25</v>
      </c>
      <c r="H32" s="17" t="s">
        <v>25</v>
      </c>
      <c r="I32" s="17" t="s">
        <v>25</v>
      </c>
      <c r="J32" s="17" t="s">
        <v>25</v>
      </c>
      <c r="K32" s="17" t="s">
        <v>25</v>
      </c>
      <c r="P32" s="1">
        <v>149</v>
      </c>
      <c r="Q32" s="40"/>
      <c r="R32" s="17">
        <v>5.3459119496855347</v>
      </c>
      <c r="S32" s="17">
        <v>2.6837060702875397</v>
      </c>
      <c r="T32" s="17">
        <v>40.6</v>
      </c>
      <c r="U32" s="1"/>
      <c r="V32" s="18">
        <v>0.10313656494570161</v>
      </c>
      <c r="W32" s="18">
        <v>5.1775679812621336E-2</v>
      </c>
      <c r="X32" s="18">
        <v>1.1530815109343938E-3</v>
      </c>
    </row>
    <row r="33" spans="1:24">
      <c r="A33" s="1">
        <v>31</v>
      </c>
      <c r="B33" s="14" t="s">
        <v>99</v>
      </c>
      <c r="C33" s="1" t="s">
        <v>10</v>
      </c>
      <c r="D33" s="1" t="s">
        <v>25</v>
      </c>
      <c r="E33" s="1" t="s">
        <v>25</v>
      </c>
      <c r="F33" s="1" t="s">
        <v>25</v>
      </c>
      <c r="G33" s="1" t="s">
        <v>25</v>
      </c>
      <c r="H33" s="17" t="s">
        <v>25</v>
      </c>
      <c r="I33" s="17" t="s">
        <v>25</v>
      </c>
      <c r="J33" s="17" t="s">
        <v>25</v>
      </c>
      <c r="K33" s="17" t="s">
        <v>25</v>
      </c>
      <c r="P33" s="25"/>
      <c r="Q33" s="10"/>
      <c r="R33" s="10"/>
      <c r="S33" s="10"/>
      <c r="T33" s="26"/>
      <c r="U33" s="10"/>
      <c r="V33" s="27"/>
      <c r="W33" s="27"/>
      <c r="X33" s="27"/>
    </row>
    <row r="34" spans="1:24">
      <c r="A34" s="1">
        <v>32</v>
      </c>
      <c r="B34" s="14" t="s">
        <v>100</v>
      </c>
      <c r="C34" s="1" t="s">
        <v>10</v>
      </c>
      <c r="D34" s="1">
        <v>13</v>
      </c>
      <c r="E34" s="1">
        <v>12</v>
      </c>
      <c r="F34" s="1">
        <v>28</v>
      </c>
      <c r="G34" s="1">
        <f t="shared" ref="G34:G35" si="8">F34-15</f>
        <v>13</v>
      </c>
      <c r="H34" s="17">
        <v>4.4000000000000004</v>
      </c>
      <c r="I34" s="17">
        <v>499.13</v>
      </c>
      <c r="J34" s="17">
        <v>453</v>
      </c>
      <c r="K34" s="17">
        <f t="shared" ref="K34:K46" si="9">G34/H34</f>
        <v>2.9545454545454541</v>
      </c>
      <c r="P34" s="1"/>
      <c r="Q34" s="3" t="s">
        <v>15</v>
      </c>
      <c r="R34" s="17"/>
      <c r="S34" s="17"/>
      <c r="T34" s="17"/>
      <c r="U34" s="1"/>
      <c r="V34" s="18">
        <v>0.1031</v>
      </c>
      <c r="W34" s="18">
        <v>5.1799999999999999E-2</v>
      </c>
      <c r="X34" s="18">
        <v>1.5E-3</v>
      </c>
    </row>
    <row r="35" spans="1:24">
      <c r="A35" s="1">
        <v>33</v>
      </c>
      <c r="B35" s="14" t="s">
        <v>101</v>
      </c>
      <c r="C35" s="1" t="s">
        <v>10</v>
      </c>
      <c r="D35" s="1">
        <v>8</v>
      </c>
      <c r="E35" s="1">
        <v>8</v>
      </c>
      <c r="F35" s="1">
        <v>18</v>
      </c>
      <c r="G35" s="1">
        <f t="shared" si="8"/>
        <v>3</v>
      </c>
      <c r="H35" s="17">
        <v>3.2</v>
      </c>
      <c r="I35" s="17">
        <v>999.34</v>
      </c>
      <c r="J35" s="17">
        <v>452.81</v>
      </c>
      <c r="K35" s="17">
        <f t="shared" si="9"/>
        <v>0.9375</v>
      </c>
      <c r="Q35" s="4" t="s">
        <v>16</v>
      </c>
      <c r="V35" s="17" t="s">
        <v>25</v>
      </c>
      <c r="W35" s="17" t="s">
        <v>25</v>
      </c>
      <c r="X35" s="18">
        <v>4.0000000000000002E-4</v>
      </c>
    </row>
    <row r="36" spans="1:24">
      <c r="A36" s="1">
        <v>34</v>
      </c>
      <c r="B36" s="1" t="s">
        <v>102</v>
      </c>
      <c r="C36" s="1" t="s">
        <v>8</v>
      </c>
      <c r="D36" s="1">
        <v>34</v>
      </c>
      <c r="E36" s="1">
        <v>33</v>
      </c>
      <c r="F36" s="1">
        <v>105</v>
      </c>
      <c r="G36" s="1">
        <f t="shared" ref="G36:G45" si="10">F36-20</f>
        <v>85</v>
      </c>
      <c r="H36" s="17">
        <v>15.9</v>
      </c>
      <c r="I36" s="17">
        <v>233.93</v>
      </c>
      <c r="J36" s="17">
        <v>272.29000000000002</v>
      </c>
      <c r="K36" s="17">
        <f t="shared" si="9"/>
        <v>5.3459119496855347</v>
      </c>
      <c r="Q36" s="4" t="s">
        <v>17</v>
      </c>
      <c r="R36" s="1">
        <v>1</v>
      </c>
      <c r="S36" s="1">
        <v>1</v>
      </c>
      <c r="T36" s="1">
        <v>9</v>
      </c>
      <c r="V36" s="1">
        <v>1</v>
      </c>
      <c r="W36" s="1">
        <v>1</v>
      </c>
      <c r="X36" s="28">
        <v>9</v>
      </c>
    </row>
    <row r="37" spans="1:24">
      <c r="A37" s="1">
        <v>35</v>
      </c>
      <c r="B37" s="40" t="s">
        <v>102</v>
      </c>
      <c r="C37" s="1" t="s">
        <v>31</v>
      </c>
      <c r="D37" s="1">
        <v>335</v>
      </c>
      <c r="E37" s="1">
        <v>321</v>
      </c>
      <c r="F37" s="1">
        <v>730</v>
      </c>
      <c r="G37" s="1">
        <f t="shared" si="10"/>
        <v>710</v>
      </c>
      <c r="H37" s="17">
        <v>10</v>
      </c>
      <c r="I37" s="17">
        <v>57.4</v>
      </c>
      <c r="J37" s="17">
        <v>440.44</v>
      </c>
      <c r="K37" s="17">
        <f t="shared" si="9"/>
        <v>71</v>
      </c>
    </row>
    <row r="38" spans="1:24">
      <c r="A38" s="1">
        <v>36</v>
      </c>
      <c r="B38" s="40"/>
      <c r="C38" s="1" t="s">
        <v>32</v>
      </c>
      <c r="D38" s="1">
        <v>315</v>
      </c>
      <c r="E38" s="1">
        <v>299</v>
      </c>
      <c r="F38" s="1">
        <v>680</v>
      </c>
      <c r="G38" s="1">
        <f t="shared" si="10"/>
        <v>660</v>
      </c>
      <c r="H38" s="17">
        <v>10</v>
      </c>
      <c r="I38" s="17">
        <v>86.13</v>
      </c>
      <c r="J38" s="17">
        <v>447.8</v>
      </c>
      <c r="K38" s="17">
        <f t="shared" si="9"/>
        <v>66</v>
      </c>
    </row>
    <row r="39" spans="1:24">
      <c r="A39" s="1">
        <v>37</v>
      </c>
      <c r="B39" s="40"/>
      <c r="C39" s="1" t="s">
        <v>33</v>
      </c>
      <c r="D39" s="1">
        <v>281</v>
      </c>
      <c r="E39" s="1">
        <v>269</v>
      </c>
      <c r="F39" s="1">
        <v>605</v>
      </c>
      <c r="G39" s="1">
        <f t="shared" si="10"/>
        <v>585</v>
      </c>
      <c r="H39" s="17">
        <v>10</v>
      </c>
      <c r="I39" s="17">
        <v>95.35</v>
      </c>
      <c r="J39" s="17">
        <v>448.79</v>
      </c>
      <c r="K39" s="17">
        <f t="shared" si="9"/>
        <v>58.5</v>
      </c>
    </row>
    <row r="40" spans="1:24">
      <c r="A40" s="1">
        <v>38</v>
      </c>
      <c r="B40" s="40"/>
      <c r="C40" s="1" t="s">
        <v>34</v>
      </c>
      <c r="D40" s="1">
        <v>205</v>
      </c>
      <c r="E40" s="1">
        <v>199</v>
      </c>
      <c r="F40" s="1">
        <v>444</v>
      </c>
      <c r="G40" s="1">
        <f t="shared" si="10"/>
        <v>424</v>
      </c>
      <c r="H40" s="17">
        <v>10</v>
      </c>
      <c r="I40" s="17">
        <v>98.82</v>
      </c>
      <c r="J40" s="17">
        <v>445.8</v>
      </c>
      <c r="K40" s="17">
        <f t="shared" si="9"/>
        <v>42.4</v>
      </c>
    </row>
    <row r="41" spans="1:24">
      <c r="A41" s="1">
        <v>39</v>
      </c>
      <c r="B41" s="40"/>
      <c r="C41" s="1" t="s">
        <v>35</v>
      </c>
      <c r="D41" s="1">
        <v>295</v>
      </c>
      <c r="E41" s="1">
        <v>280</v>
      </c>
      <c r="F41" s="1">
        <v>642</v>
      </c>
      <c r="G41" s="1">
        <f t="shared" si="10"/>
        <v>622</v>
      </c>
      <c r="H41" s="17">
        <v>10</v>
      </c>
      <c r="I41" s="17">
        <v>65.010000000000005</v>
      </c>
      <c r="J41" s="17">
        <v>441.74</v>
      </c>
      <c r="K41" s="17">
        <f t="shared" si="9"/>
        <v>62.2</v>
      </c>
    </row>
    <row r="42" spans="1:24">
      <c r="A42" s="1">
        <v>40</v>
      </c>
      <c r="B42" s="40"/>
      <c r="C42" s="1" t="s">
        <v>36</v>
      </c>
      <c r="D42" s="1">
        <v>231</v>
      </c>
      <c r="E42" s="1">
        <v>221</v>
      </c>
      <c r="F42" s="1">
        <v>500</v>
      </c>
      <c r="G42" s="1">
        <f t="shared" si="10"/>
        <v>480</v>
      </c>
      <c r="H42" s="17">
        <v>10</v>
      </c>
      <c r="I42" s="17">
        <v>117.38</v>
      </c>
      <c r="J42" s="17">
        <v>445.01</v>
      </c>
      <c r="K42" s="17">
        <f t="shared" si="9"/>
        <v>48</v>
      </c>
    </row>
    <row r="43" spans="1:24">
      <c r="A43" s="1">
        <v>41</v>
      </c>
      <c r="B43" s="40"/>
      <c r="C43" s="1" t="s">
        <v>37</v>
      </c>
      <c r="D43" s="1">
        <v>185</v>
      </c>
      <c r="E43" s="1">
        <v>176</v>
      </c>
      <c r="F43" s="1">
        <v>401</v>
      </c>
      <c r="G43" s="1">
        <f t="shared" si="10"/>
        <v>381</v>
      </c>
      <c r="H43" s="17">
        <v>10</v>
      </c>
      <c r="I43" s="17">
        <v>93.53</v>
      </c>
      <c r="J43" s="17">
        <v>445.93</v>
      </c>
      <c r="K43" s="17">
        <f t="shared" si="9"/>
        <v>38.1</v>
      </c>
    </row>
    <row r="44" spans="1:24">
      <c r="A44" s="1">
        <v>42</v>
      </c>
      <c r="B44" s="40"/>
      <c r="C44" s="1" t="s">
        <v>38</v>
      </c>
      <c r="D44" s="1">
        <v>192</v>
      </c>
      <c r="E44" s="1">
        <v>185</v>
      </c>
      <c r="F44" s="1">
        <v>417</v>
      </c>
      <c r="G44" s="1">
        <f t="shared" si="10"/>
        <v>397</v>
      </c>
      <c r="H44" s="17">
        <v>10</v>
      </c>
      <c r="I44" s="17">
        <v>100.48</v>
      </c>
      <c r="J44" s="17">
        <v>445.19</v>
      </c>
      <c r="K44" s="17">
        <f t="shared" si="9"/>
        <v>39.700000000000003</v>
      </c>
    </row>
    <row r="45" spans="1:24">
      <c r="A45" s="1">
        <v>43</v>
      </c>
      <c r="B45" s="40"/>
      <c r="C45" s="1" t="s">
        <v>39</v>
      </c>
      <c r="D45" s="1">
        <v>197</v>
      </c>
      <c r="E45" s="1">
        <v>188</v>
      </c>
      <c r="F45" s="1">
        <v>426</v>
      </c>
      <c r="G45" s="1">
        <f t="shared" si="10"/>
        <v>406</v>
      </c>
      <c r="H45" s="17">
        <v>10</v>
      </c>
      <c r="I45" s="17">
        <v>96.99</v>
      </c>
      <c r="J45" s="17">
        <v>445.71</v>
      </c>
      <c r="K45" s="17">
        <f t="shared" si="9"/>
        <v>40.6</v>
      </c>
    </row>
    <row r="46" spans="1:24">
      <c r="A46" s="1">
        <v>44</v>
      </c>
      <c r="B46" s="1" t="s">
        <v>102</v>
      </c>
      <c r="C46" s="1" t="s">
        <v>10</v>
      </c>
      <c r="D46" s="1">
        <v>45</v>
      </c>
      <c r="E46" s="1">
        <v>43</v>
      </c>
      <c r="F46" s="1">
        <v>99</v>
      </c>
      <c r="G46" s="1">
        <f t="shared" ref="G46:G47" si="11">F46-15</f>
        <v>84</v>
      </c>
      <c r="H46" s="17">
        <v>31.3</v>
      </c>
      <c r="I46" s="17">
        <v>221.56</v>
      </c>
      <c r="J46" s="17">
        <v>427.87</v>
      </c>
      <c r="K46" s="17">
        <f t="shared" si="9"/>
        <v>2.6837060702875397</v>
      </c>
    </row>
    <row r="47" spans="1:24">
      <c r="A47" s="10">
        <v>45</v>
      </c>
      <c r="B47" s="10" t="s">
        <v>102</v>
      </c>
      <c r="C47" s="10" t="s">
        <v>43</v>
      </c>
      <c r="D47" s="10">
        <v>1658</v>
      </c>
      <c r="E47" s="10">
        <v>1573</v>
      </c>
      <c r="F47" s="10">
        <v>3536</v>
      </c>
      <c r="G47" s="10">
        <f t="shared" si="11"/>
        <v>3521</v>
      </c>
      <c r="H47" s="26">
        <v>1</v>
      </c>
      <c r="I47" s="26">
        <v>21.56</v>
      </c>
      <c r="J47" s="26">
        <v>455.49</v>
      </c>
      <c r="K47" s="26">
        <f>G47*10</f>
        <v>35210</v>
      </c>
    </row>
    <row r="49" spans="1:26">
      <c r="B49" s="1"/>
      <c r="C49" s="1"/>
      <c r="D49" s="1"/>
      <c r="E49" s="1"/>
      <c r="F49" s="1"/>
      <c r="G49" s="1"/>
      <c r="H49" s="1"/>
      <c r="I49" s="1"/>
      <c r="J49" s="1"/>
      <c r="K49" s="1"/>
    </row>
    <row r="51" spans="1:26" ht="24">
      <c r="A51" t="s">
        <v>0</v>
      </c>
      <c r="B51" t="s">
        <v>91</v>
      </c>
      <c r="P51" t="s">
        <v>0</v>
      </c>
      <c r="Q51" t="s">
        <v>56</v>
      </c>
    </row>
    <row r="52" spans="1:26" ht="22">
      <c r="A52" s="9" t="s">
        <v>114</v>
      </c>
      <c r="B52" s="9" t="s">
        <v>13</v>
      </c>
      <c r="C52" s="9" t="s">
        <v>14</v>
      </c>
      <c r="D52" s="9" t="s">
        <v>1</v>
      </c>
      <c r="E52" s="9" t="s">
        <v>2</v>
      </c>
      <c r="F52" s="9" t="s">
        <v>3</v>
      </c>
      <c r="G52" s="11" t="s">
        <v>27</v>
      </c>
      <c r="H52" s="9" t="s">
        <v>5</v>
      </c>
      <c r="I52" s="9" t="s">
        <v>6</v>
      </c>
      <c r="J52" s="9" t="s">
        <v>7</v>
      </c>
      <c r="K52" s="9" t="s">
        <v>11</v>
      </c>
      <c r="P52" s="38" t="s">
        <v>26</v>
      </c>
      <c r="Q52" s="38" t="s">
        <v>13</v>
      </c>
      <c r="R52" s="6" t="s">
        <v>8</v>
      </c>
      <c r="S52" s="6" t="s">
        <v>10</v>
      </c>
      <c r="T52" s="6" t="s">
        <v>9</v>
      </c>
      <c r="U52" s="6"/>
      <c r="V52" s="3" t="s">
        <v>18</v>
      </c>
      <c r="W52" s="3" t="s">
        <v>19</v>
      </c>
      <c r="X52" s="3" t="s">
        <v>20</v>
      </c>
      <c r="Y52" s="3"/>
      <c r="Z52" s="3" t="s">
        <v>20</v>
      </c>
    </row>
    <row r="53" spans="1:26" ht="22">
      <c r="A53" s="1">
        <v>1</v>
      </c>
      <c r="B53" s="1" t="s">
        <v>8</v>
      </c>
      <c r="C53" s="1" t="s">
        <v>4</v>
      </c>
      <c r="D53" s="1">
        <v>8</v>
      </c>
      <c r="E53" s="1">
        <v>8</v>
      </c>
      <c r="F53" s="1">
        <v>23</v>
      </c>
      <c r="G53" s="16"/>
      <c r="H53" s="17">
        <v>10.1</v>
      </c>
      <c r="I53" s="17">
        <v>563.27</v>
      </c>
      <c r="J53" s="17">
        <v>318.05</v>
      </c>
      <c r="K53" s="17"/>
      <c r="P53" s="39"/>
      <c r="Q53" s="39"/>
      <c r="R53" s="7" t="s">
        <v>23</v>
      </c>
      <c r="S53" s="7" t="s">
        <v>23</v>
      </c>
      <c r="T53" s="7" t="s">
        <v>23</v>
      </c>
      <c r="U53" s="7"/>
      <c r="V53" s="8" t="s">
        <v>21</v>
      </c>
      <c r="W53" s="8" t="s">
        <v>21</v>
      </c>
      <c r="X53" s="8" t="s">
        <v>22</v>
      </c>
      <c r="Y53" s="8"/>
      <c r="Z53" s="8" t="s">
        <v>47</v>
      </c>
    </row>
    <row r="54" spans="1:26">
      <c r="A54" s="1">
        <v>2</v>
      </c>
      <c r="B54" s="1" t="s">
        <v>8</v>
      </c>
      <c r="C54" s="1" t="s">
        <v>4</v>
      </c>
      <c r="D54" s="1">
        <v>4</v>
      </c>
      <c r="E54" s="1">
        <v>4</v>
      </c>
      <c r="F54" s="1">
        <v>10</v>
      </c>
      <c r="G54" s="16"/>
      <c r="H54" s="17">
        <v>17.2</v>
      </c>
      <c r="I54" s="17">
        <v>603.27</v>
      </c>
      <c r="J54" s="17">
        <v>322.5</v>
      </c>
      <c r="K54" s="17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">
        <v>3</v>
      </c>
      <c r="B55" s="1" t="s">
        <v>8</v>
      </c>
      <c r="C55" s="1" t="s">
        <v>4</v>
      </c>
      <c r="D55" s="1">
        <v>6</v>
      </c>
      <c r="E55" s="1">
        <v>6</v>
      </c>
      <c r="F55" s="1">
        <v>19</v>
      </c>
      <c r="G55" s="16"/>
      <c r="H55" s="17">
        <v>23</v>
      </c>
      <c r="I55" s="17">
        <v>547.09</v>
      </c>
      <c r="J55" s="17">
        <v>275.13</v>
      </c>
      <c r="K55" s="17"/>
      <c r="P55" s="1">
        <v>30</v>
      </c>
      <c r="Q55" s="1" t="s">
        <v>103</v>
      </c>
      <c r="R55" s="17">
        <v>5.625</v>
      </c>
      <c r="S55" s="17">
        <v>7.333333333333333</v>
      </c>
      <c r="T55" s="17">
        <v>24.1</v>
      </c>
      <c r="U55" s="35"/>
      <c r="V55" s="18">
        <v>0.23340248962655599</v>
      </c>
      <c r="W55" s="18">
        <v>0.30428769017980634</v>
      </c>
      <c r="X55" s="18">
        <v>1.5886618325642717E-4</v>
      </c>
      <c r="Y55" s="18"/>
      <c r="Z55" s="18">
        <v>0.34978229317851961</v>
      </c>
    </row>
    <row r="56" spans="1:26">
      <c r="A56" s="1">
        <v>4</v>
      </c>
      <c r="B56" s="1" t="s">
        <v>8</v>
      </c>
      <c r="C56" s="1" t="s">
        <v>4</v>
      </c>
      <c r="D56" s="1">
        <v>7</v>
      </c>
      <c r="E56" s="1">
        <v>7</v>
      </c>
      <c r="F56" s="1">
        <v>21</v>
      </c>
      <c r="G56" s="16"/>
      <c r="H56" s="17">
        <v>31.5</v>
      </c>
      <c r="I56" s="17">
        <v>512.09</v>
      </c>
      <c r="J56" s="17">
        <v>288.26</v>
      </c>
      <c r="K56" s="17"/>
      <c r="P56" s="1">
        <v>41</v>
      </c>
      <c r="Q56" s="1" t="s">
        <v>104</v>
      </c>
      <c r="R56" s="17">
        <v>7.4857142857142858</v>
      </c>
      <c r="S56" s="17">
        <v>2.3913043478260874</v>
      </c>
      <c r="T56" s="17">
        <v>25.7</v>
      </c>
      <c r="U56" s="35"/>
      <c r="V56" s="18">
        <v>0.29127292940522514</v>
      </c>
      <c r="W56" s="18">
        <v>9.3046861783116247E-2</v>
      </c>
      <c r="X56" s="18">
        <v>1.6941331575477916E-4</v>
      </c>
      <c r="Y56" s="18"/>
      <c r="Z56" s="18">
        <v>0.40093603744149769</v>
      </c>
    </row>
    <row r="57" spans="1:26">
      <c r="A57" s="1">
        <v>5</v>
      </c>
      <c r="B57" s="1" t="s">
        <v>8</v>
      </c>
      <c r="C57" s="1" t="s">
        <v>4</v>
      </c>
      <c r="D57" s="1">
        <v>4</v>
      </c>
      <c r="E57" s="1">
        <v>4</v>
      </c>
      <c r="F57" s="1">
        <v>12</v>
      </c>
      <c r="G57" s="16"/>
      <c r="H57" s="17">
        <v>39.6</v>
      </c>
      <c r="I57" s="17">
        <v>663.65</v>
      </c>
      <c r="J57" s="17">
        <v>283.26</v>
      </c>
      <c r="K57" s="17"/>
      <c r="P57" s="1">
        <v>50</v>
      </c>
      <c r="Q57" s="1" t="s">
        <v>105</v>
      </c>
      <c r="R57" s="17">
        <v>6.3800904977375561</v>
      </c>
      <c r="S57" s="17">
        <v>2.1917808219178081</v>
      </c>
      <c r="T57" s="17">
        <v>20.399999999999999</v>
      </c>
      <c r="U57" s="35"/>
      <c r="V57" s="18">
        <v>0.31274953420282142</v>
      </c>
      <c r="W57" s="18">
        <v>0.10744023636852001</v>
      </c>
      <c r="X57" s="18">
        <v>1.3447593935398812E-4</v>
      </c>
      <c r="Y57" s="18"/>
      <c r="Z57" s="18">
        <v>0.3682310469314079</v>
      </c>
    </row>
    <row r="58" spans="1:26">
      <c r="A58" s="1">
        <v>6</v>
      </c>
      <c r="B58" s="1" t="s">
        <v>9</v>
      </c>
      <c r="C58" s="1" t="s">
        <v>4</v>
      </c>
      <c r="D58" s="1">
        <v>11</v>
      </c>
      <c r="E58" s="1">
        <v>10</v>
      </c>
      <c r="F58" s="1">
        <v>23</v>
      </c>
      <c r="G58" s="1"/>
      <c r="H58" s="17">
        <v>10</v>
      </c>
      <c r="I58" s="17">
        <v>571.82000000000005</v>
      </c>
      <c r="J58" s="17">
        <v>449.17</v>
      </c>
      <c r="K58" s="17"/>
      <c r="P58" s="1">
        <v>58</v>
      </c>
      <c r="Q58" s="30" t="s">
        <v>106</v>
      </c>
      <c r="R58" s="36">
        <v>8.2634730538922163</v>
      </c>
      <c r="S58" s="17">
        <v>4.0909090909090908</v>
      </c>
      <c r="T58" s="17">
        <v>16.7</v>
      </c>
      <c r="U58" s="35"/>
      <c r="V58" s="18">
        <v>0.49481874574204893</v>
      </c>
      <c r="W58" s="18">
        <v>0.24496461622210125</v>
      </c>
      <c r="X58" s="18">
        <v>1.1008569545154911E-4</v>
      </c>
      <c r="Y58" s="18"/>
      <c r="Z58" s="18">
        <v>0.29609929078014185</v>
      </c>
    </row>
    <row r="59" spans="1:26">
      <c r="A59" s="1">
        <v>7</v>
      </c>
      <c r="B59" s="1" t="s">
        <v>10</v>
      </c>
      <c r="C59" s="1" t="s">
        <v>4</v>
      </c>
      <c r="D59" s="1">
        <v>7</v>
      </c>
      <c r="E59" s="1">
        <v>6</v>
      </c>
      <c r="F59" s="1">
        <v>14</v>
      </c>
      <c r="G59" s="1"/>
      <c r="H59" s="17">
        <v>50</v>
      </c>
      <c r="I59" s="17">
        <v>634.36</v>
      </c>
      <c r="J59" s="17">
        <v>441.48</v>
      </c>
      <c r="K59" s="17"/>
      <c r="P59" s="1">
        <v>68</v>
      </c>
      <c r="Q59" s="30" t="s">
        <v>107</v>
      </c>
      <c r="R59" s="36">
        <v>9.3357933579335786</v>
      </c>
      <c r="S59" s="17">
        <v>1.6129032258064515</v>
      </c>
      <c r="T59" s="17">
        <v>27.1</v>
      </c>
      <c r="U59" s="35"/>
      <c r="V59" s="18">
        <v>0.34449421984994755</v>
      </c>
      <c r="W59" s="18">
        <v>5.9516724199500055E-2</v>
      </c>
      <c r="X59" s="18">
        <v>1.7864205669083718E-4</v>
      </c>
      <c r="Y59" s="18"/>
      <c r="Z59" s="18">
        <v>0.52826510721247566</v>
      </c>
    </row>
    <row r="60" spans="1:26">
      <c r="A60" s="1">
        <v>8</v>
      </c>
      <c r="B60" s="1" t="s">
        <v>103</v>
      </c>
      <c r="C60" s="1" t="s">
        <v>8</v>
      </c>
      <c r="D60" s="1">
        <v>51</v>
      </c>
      <c r="E60" s="1">
        <v>49</v>
      </c>
      <c r="F60" s="1">
        <v>134</v>
      </c>
      <c r="G60" s="1">
        <f t="shared" ref="G60:G69" si="12">F60-17</f>
        <v>117</v>
      </c>
      <c r="H60" s="17">
        <v>20.8</v>
      </c>
      <c r="I60" s="17">
        <v>230.04</v>
      </c>
      <c r="J60" s="17">
        <v>334.62</v>
      </c>
      <c r="K60" s="17">
        <f t="shared" ref="K60:K78" si="13">G60/H60</f>
        <v>5.625</v>
      </c>
      <c r="P60" s="1">
        <v>78</v>
      </c>
      <c r="Q60" s="30" t="s">
        <v>108</v>
      </c>
      <c r="R60" s="36">
        <v>9.1139240506329102</v>
      </c>
      <c r="S60" s="17">
        <v>2.5</v>
      </c>
      <c r="T60" s="17">
        <v>19.2</v>
      </c>
      <c r="U60" s="35"/>
      <c r="V60" s="18">
        <v>0.47468354430379744</v>
      </c>
      <c r="W60" s="18">
        <v>0.13020833333333334</v>
      </c>
      <c r="X60" s="18">
        <v>1.2656558998022413E-4</v>
      </c>
      <c r="Y60" s="18"/>
      <c r="Z60" s="18">
        <v>0.39263803680981596</v>
      </c>
    </row>
    <row r="61" spans="1:26">
      <c r="A61" s="1">
        <v>9</v>
      </c>
      <c r="B61" s="1" t="s">
        <v>104</v>
      </c>
      <c r="C61" s="1" t="s">
        <v>8</v>
      </c>
      <c r="D61" s="1">
        <v>56</v>
      </c>
      <c r="E61" s="1">
        <v>55</v>
      </c>
      <c r="F61" s="1">
        <v>148</v>
      </c>
      <c r="G61" s="1">
        <f t="shared" si="12"/>
        <v>131</v>
      </c>
      <c r="H61" s="17">
        <v>17.5</v>
      </c>
      <c r="I61" s="17">
        <v>284.10000000000002</v>
      </c>
      <c r="J61" s="17">
        <v>331.93</v>
      </c>
      <c r="K61" s="17">
        <f t="shared" si="13"/>
        <v>7.4857142857142858</v>
      </c>
      <c r="P61" s="1">
        <v>87</v>
      </c>
      <c r="Q61" s="30" t="s">
        <v>109</v>
      </c>
      <c r="R61" s="36">
        <v>9.7321428571428577</v>
      </c>
      <c r="S61" s="17">
        <v>3.8848920863309351</v>
      </c>
      <c r="T61" s="17">
        <v>18.100000000000001</v>
      </c>
      <c r="U61" s="35"/>
      <c r="V61" s="18">
        <v>0.53768745067087609</v>
      </c>
      <c r="W61" s="18">
        <v>0.21463492189673672</v>
      </c>
      <c r="X61" s="18">
        <v>1.1931443638760712E-4</v>
      </c>
      <c r="Y61" s="18"/>
      <c r="Z61" s="18">
        <v>0.36565656565656568</v>
      </c>
    </row>
    <row r="62" spans="1:26">
      <c r="A62" s="1">
        <v>10</v>
      </c>
      <c r="B62" s="1" t="s">
        <v>105</v>
      </c>
      <c r="C62" s="1" t="s">
        <v>8</v>
      </c>
      <c r="D62" s="1">
        <v>60</v>
      </c>
      <c r="E62" s="1">
        <v>58</v>
      </c>
      <c r="F62" s="1">
        <v>158</v>
      </c>
      <c r="G62" s="1">
        <f t="shared" si="12"/>
        <v>141</v>
      </c>
      <c r="H62" s="17">
        <v>22.1</v>
      </c>
      <c r="I62" s="17">
        <v>232.88</v>
      </c>
      <c r="J62" s="17">
        <v>334.88</v>
      </c>
      <c r="K62" s="17">
        <f t="shared" si="13"/>
        <v>6.3800904977375561</v>
      </c>
      <c r="P62" s="1">
        <v>96</v>
      </c>
      <c r="Q62" s="30" t="s">
        <v>110</v>
      </c>
      <c r="R62" s="36">
        <v>11.060606060606061</v>
      </c>
      <c r="S62" s="17">
        <v>4.166666666666667</v>
      </c>
      <c r="T62" s="17">
        <v>21.2</v>
      </c>
      <c r="U62" s="35"/>
      <c r="V62" s="18">
        <v>0.52172670097198404</v>
      </c>
      <c r="W62" s="18">
        <v>0.19654088050314467</v>
      </c>
      <c r="X62" s="18">
        <v>1.3974950560316415E-4</v>
      </c>
      <c r="Y62" s="18"/>
      <c r="Z62" s="18">
        <v>0.45788336933045359</v>
      </c>
    </row>
    <row r="63" spans="1:26">
      <c r="A63" s="1">
        <v>11</v>
      </c>
      <c r="B63" s="1" t="s">
        <v>106</v>
      </c>
      <c r="C63" s="1" t="s">
        <v>8</v>
      </c>
      <c r="D63" s="1">
        <v>58</v>
      </c>
      <c r="E63" s="1">
        <v>56</v>
      </c>
      <c r="F63" s="1">
        <v>155</v>
      </c>
      <c r="G63" s="1">
        <f t="shared" si="12"/>
        <v>138</v>
      </c>
      <c r="H63" s="17">
        <v>16.7</v>
      </c>
      <c r="I63" s="17">
        <v>205.61</v>
      </c>
      <c r="J63" s="17">
        <v>325.36</v>
      </c>
      <c r="K63" s="17">
        <f t="shared" si="13"/>
        <v>8.2634730538922163</v>
      </c>
      <c r="P63" s="1">
        <v>109</v>
      </c>
      <c r="Q63" s="30" t="s">
        <v>111</v>
      </c>
      <c r="R63" s="36">
        <v>12.920792079207921</v>
      </c>
      <c r="S63" s="17">
        <v>3.6024844720496891</v>
      </c>
      <c r="T63" s="17">
        <v>20.5</v>
      </c>
      <c r="U63" s="35"/>
      <c r="V63" s="18">
        <v>0.63028254044916687</v>
      </c>
      <c r="W63" s="18">
        <v>0.1757309498560824</v>
      </c>
      <c r="X63" s="18">
        <v>1.3513513513513514E-4</v>
      </c>
      <c r="Y63" s="18"/>
      <c r="Z63" s="18">
        <v>0.44759825327510921</v>
      </c>
    </row>
    <row r="64" spans="1:26">
      <c r="A64" s="1">
        <v>12</v>
      </c>
      <c r="B64" s="1" t="s">
        <v>107</v>
      </c>
      <c r="C64" s="1" t="s">
        <v>8</v>
      </c>
      <c r="D64" s="1">
        <v>99</v>
      </c>
      <c r="E64" s="1">
        <v>96</v>
      </c>
      <c r="F64" s="1">
        <v>270</v>
      </c>
      <c r="G64" s="1">
        <f t="shared" si="12"/>
        <v>253</v>
      </c>
      <c r="H64" s="17">
        <v>27.1</v>
      </c>
      <c r="I64" s="17">
        <v>129.43</v>
      </c>
      <c r="J64" s="17">
        <v>320.60000000000002</v>
      </c>
      <c r="K64" s="17">
        <f t="shared" si="13"/>
        <v>9.3357933579335786</v>
      </c>
      <c r="P64" s="1">
        <v>115</v>
      </c>
      <c r="Q64" s="1" t="s">
        <v>112</v>
      </c>
      <c r="R64" s="17">
        <v>10.634328358208954</v>
      </c>
      <c r="S64" s="17">
        <v>4.2857142857142856</v>
      </c>
      <c r="T64" s="17">
        <v>17.100000000000001</v>
      </c>
      <c r="U64" s="35"/>
      <c r="V64" s="18">
        <v>0.62189054726368143</v>
      </c>
      <c r="W64" s="18">
        <v>0.25062656641604009</v>
      </c>
      <c r="X64" s="18">
        <v>1.1272247857613712E-4</v>
      </c>
      <c r="Y64" s="18"/>
      <c r="Z64" s="18">
        <v>0.45118733509234832</v>
      </c>
    </row>
    <row r="65" spans="1:27">
      <c r="A65" s="1">
        <v>13</v>
      </c>
      <c r="B65" s="1" t="s">
        <v>108</v>
      </c>
      <c r="C65" s="1" t="s">
        <v>8</v>
      </c>
      <c r="D65" s="1">
        <v>62</v>
      </c>
      <c r="E65" s="1">
        <v>58</v>
      </c>
      <c r="F65" s="1">
        <v>161</v>
      </c>
      <c r="G65" s="1">
        <f t="shared" si="12"/>
        <v>144</v>
      </c>
      <c r="H65" s="17">
        <v>15.8</v>
      </c>
      <c r="I65" s="17">
        <v>215.12</v>
      </c>
      <c r="J65" s="17">
        <v>336.67</v>
      </c>
      <c r="K65" s="17">
        <f t="shared" si="13"/>
        <v>9.1139240506329102</v>
      </c>
      <c r="R65" s="35"/>
      <c r="S65" s="35"/>
      <c r="T65" s="35"/>
      <c r="U65" s="37"/>
      <c r="Y65" s="18"/>
      <c r="Z65" s="18"/>
    </row>
    <row r="66" spans="1:27">
      <c r="A66" s="1">
        <v>14</v>
      </c>
      <c r="B66" s="1" t="s">
        <v>109</v>
      </c>
      <c r="C66" s="1" t="s">
        <v>8</v>
      </c>
      <c r="D66" s="1">
        <v>49</v>
      </c>
      <c r="E66" s="1">
        <v>47</v>
      </c>
      <c r="F66" s="1">
        <v>126</v>
      </c>
      <c r="G66" s="1">
        <f t="shared" si="12"/>
        <v>109</v>
      </c>
      <c r="H66" s="17">
        <v>11.2</v>
      </c>
      <c r="I66" s="17">
        <v>243.32</v>
      </c>
      <c r="J66" s="17">
        <v>341.85</v>
      </c>
      <c r="K66" s="17">
        <f t="shared" si="13"/>
        <v>9.7321428571428577</v>
      </c>
      <c r="P66" s="3"/>
      <c r="Q66" s="3" t="s">
        <v>15</v>
      </c>
      <c r="R66" s="19">
        <v>9.0551864601076346</v>
      </c>
      <c r="S66" s="19">
        <v>3.6059988330554349</v>
      </c>
      <c r="T66" s="19">
        <v>21.009999999999998</v>
      </c>
      <c r="U66" s="35"/>
      <c r="V66" s="33">
        <v>0.44630087024861054</v>
      </c>
      <c r="W66" s="33">
        <v>0.17769977807583814</v>
      </c>
      <c r="X66" s="33">
        <v>1.3849703361898483E-4</v>
      </c>
      <c r="Y66" s="23"/>
      <c r="Z66" s="23">
        <v>0.40582773357083352</v>
      </c>
    </row>
    <row r="67" spans="1:27">
      <c r="A67" s="1">
        <v>15</v>
      </c>
      <c r="B67" s="1" t="s">
        <v>110</v>
      </c>
      <c r="C67" s="1" t="s">
        <v>8</v>
      </c>
      <c r="D67" s="1">
        <v>89</v>
      </c>
      <c r="E67" s="1">
        <v>84</v>
      </c>
      <c r="F67" s="1">
        <v>236</v>
      </c>
      <c r="G67" s="1">
        <f t="shared" si="12"/>
        <v>219</v>
      </c>
      <c r="H67" s="17">
        <v>19.8</v>
      </c>
      <c r="I67" s="17">
        <v>196.31</v>
      </c>
      <c r="J67" s="17">
        <v>328.59</v>
      </c>
      <c r="K67" s="17">
        <f t="shared" si="13"/>
        <v>11.060606060606061</v>
      </c>
      <c r="P67" s="4"/>
      <c r="Q67" s="4" t="s">
        <v>16</v>
      </c>
      <c r="R67" s="21">
        <v>2.2113629430418285</v>
      </c>
      <c r="S67" s="21">
        <v>1.6211612622043101</v>
      </c>
      <c r="T67" s="21">
        <v>3.5731871860660798</v>
      </c>
      <c r="U67" s="35"/>
      <c r="V67" s="12">
        <v>0.14120160899035789</v>
      </c>
      <c r="W67" s="12">
        <v>7.882162256827463E-2</v>
      </c>
      <c r="X67" s="12">
        <v>2.3554299183032676E-5</v>
      </c>
      <c r="Y67" s="24"/>
      <c r="Z67" s="24">
        <v>6.659122594917366E-2</v>
      </c>
      <c r="AA67" s="2"/>
    </row>
    <row r="68" spans="1:27">
      <c r="A68" s="1">
        <v>16</v>
      </c>
      <c r="B68" s="1" t="s">
        <v>111</v>
      </c>
      <c r="C68" s="1" t="s">
        <v>8</v>
      </c>
      <c r="D68" s="1">
        <v>103</v>
      </c>
      <c r="E68" s="1">
        <v>99</v>
      </c>
      <c r="F68" s="1">
        <v>278</v>
      </c>
      <c r="G68" s="1">
        <f t="shared" si="12"/>
        <v>261</v>
      </c>
      <c r="H68" s="17">
        <v>20.2</v>
      </c>
      <c r="I68" s="17">
        <v>151.81</v>
      </c>
      <c r="J68" s="17">
        <v>323.92</v>
      </c>
      <c r="K68" s="17">
        <f t="shared" si="13"/>
        <v>12.920792079207921</v>
      </c>
      <c r="P68" s="4"/>
      <c r="Q68" s="4" t="s">
        <v>17</v>
      </c>
      <c r="R68" s="5">
        <v>10</v>
      </c>
      <c r="S68" s="5">
        <v>10</v>
      </c>
      <c r="T68" s="5">
        <v>10</v>
      </c>
      <c r="U68" s="5"/>
      <c r="V68" s="5">
        <v>10</v>
      </c>
      <c r="W68" s="5">
        <v>10</v>
      </c>
      <c r="X68" s="5">
        <v>10</v>
      </c>
      <c r="Y68" s="5"/>
      <c r="Z68" s="5">
        <v>10</v>
      </c>
    </row>
    <row r="69" spans="1:27">
      <c r="A69" s="1">
        <v>17</v>
      </c>
      <c r="B69" s="1" t="s">
        <v>112</v>
      </c>
      <c r="C69" s="1" t="s">
        <v>8</v>
      </c>
      <c r="D69" s="1">
        <v>110</v>
      </c>
      <c r="E69" s="1">
        <v>104</v>
      </c>
      <c r="F69" s="1">
        <v>302</v>
      </c>
      <c r="G69" s="1">
        <f t="shared" si="12"/>
        <v>285</v>
      </c>
      <c r="H69" s="17">
        <v>26.8</v>
      </c>
      <c r="I69" s="17">
        <v>148.16999999999999</v>
      </c>
      <c r="J69" s="17">
        <v>316.37</v>
      </c>
      <c r="K69" s="17">
        <f t="shared" si="13"/>
        <v>10.634328358208954</v>
      </c>
    </row>
    <row r="70" spans="1:27" ht="24">
      <c r="A70" s="1">
        <v>18</v>
      </c>
      <c r="B70" s="1" t="s">
        <v>103</v>
      </c>
      <c r="C70" s="14" t="s">
        <v>9</v>
      </c>
      <c r="D70" s="1">
        <v>121</v>
      </c>
      <c r="E70" s="1">
        <v>116</v>
      </c>
      <c r="F70" s="1">
        <v>264</v>
      </c>
      <c r="G70" s="1">
        <f t="shared" ref="G70:G78" si="14">F70-23</f>
        <v>241</v>
      </c>
      <c r="H70" s="17">
        <v>10</v>
      </c>
      <c r="I70" s="17">
        <v>99</v>
      </c>
      <c r="J70" s="17">
        <v>442.73</v>
      </c>
      <c r="K70" s="17">
        <f t="shared" si="13"/>
        <v>24.1</v>
      </c>
      <c r="P70" t="s">
        <v>44</v>
      </c>
      <c r="Q70" t="s">
        <v>57</v>
      </c>
    </row>
    <row r="71" spans="1:27" ht="22">
      <c r="A71" s="1">
        <v>19</v>
      </c>
      <c r="B71" s="1" t="s">
        <v>104</v>
      </c>
      <c r="C71" s="14" t="s">
        <v>9</v>
      </c>
      <c r="D71" s="1">
        <v>129</v>
      </c>
      <c r="E71" s="1">
        <v>123</v>
      </c>
      <c r="F71" s="1">
        <v>280</v>
      </c>
      <c r="G71" s="1">
        <f t="shared" si="14"/>
        <v>257</v>
      </c>
      <c r="H71" s="17">
        <v>10</v>
      </c>
      <c r="I71" s="17">
        <v>137.51</v>
      </c>
      <c r="J71" s="17">
        <v>444.79</v>
      </c>
      <c r="K71" s="17">
        <f t="shared" si="13"/>
        <v>25.7</v>
      </c>
      <c r="P71" s="38" t="s">
        <v>26</v>
      </c>
      <c r="Q71" s="38" t="s">
        <v>13</v>
      </c>
      <c r="R71" s="6" t="s">
        <v>8</v>
      </c>
      <c r="S71" s="6" t="s">
        <v>10</v>
      </c>
      <c r="T71" s="6" t="s">
        <v>9</v>
      </c>
      <c r="U71" s="6"/>
      <c r="V71" s="3" t="s">
        <v>18</v>
      </c>
      <c r="W71" s="3" t="s">
        <v>19</v>
      </c>
      <c r="X71" s="3" t="s">
        <v>20</v>
      </c>
      <c r="Z71" s="2"/>
    </row>
    <row r="72" spans="1:27" ht="22">
      <c r="A72" s="1">
        <v>20</v>
      </c>
      <c r="B72" s="1" t="s">
        <v>105</v>
      </c>
      <c r="C72" s="14" t="s">
        <v>9</v>
      </c>
      <c r="D72" s="1">
        <v>105</v>
      </c>
      <c r="E72" s="1">
        <v>99</v>
      </c>
      <c r="F72" s="1">
        <v>227</v>
      </c>
      <c r="G72" s="1">
        <f t="shared" si="14"/>
        <v>204</v>
      </c>
      <c r="H72" s="17">
        <v>10</v>
      </c>
      <c r="I72" s="17">
        <v>142.29</v>
      </c>
      <c r="J72" s="17">
        <v>446.07</v>
      </c>
      <c r="K72" s="17">
        <f t="shared" si="13"/>
        <v>20.399999999999999</v>
      </c>
      <c r="P72" s="39"/>
      <c r="Q72" s="39"/>
      <c r="R72" s="7" t="s">
        <v>23</v>
      </c>
      <c r="S72" s="7" t="s">
        <v>23</v>
      </c>
      <c r="T72" s="7" t="s">
        <v>23</v>
      </c>
      <c r="U72" s="7"/>
      <c r="V72" s="8" t="s">
        <v>21</v>
      </c>
      <c r="W72" s="8" t="s">
        <v>21</v>
      </c>
      <c r="X72" s="8" t="s">
        <v>22</v>
      </c>
    </row>
    <row r="73" spans="1:27">
      <c r="A73" s="1">
        <v>21</v>
      </c>
      <c r="B73" s="1" t="s">
        <v>106</v>
      </c>
      <c r="C73" s="14" t="s">
        <v>9</v>
      </c>
      <c r="D73" s="1">
        <v>78</v>
      </c>
      <c r="E73" s="1">
        <v>76</v>
      </c>
      <c r="F73" s="1">
        <v>190</v>
      </c>
      <c r="G73" s="1">
        <f t="shared" si="14"/>
        <v>167</v>
      </c>
      <c r="H73" s="17">
        <v>10</v>
      </c>
      <c r="I73" s="17">
        <v>150.25</v>
      </c>
      <c r="J73" s="17">
        <v>372.76</v>
      </c>
      <c r="K73" s="17">
        <f t="shared" si="13"/>
        <v>16.7</v>
      </c>
      <c r="P73" s="1"/>
      <c r="Q73" s="1"/>
      <c r="R73" s="1"/>
      <c r="S73" s="1"/>
      <c r="T73" s="1"/>
      <c r="U73" s="1"/>
      <c r="V73" s="1"/>
      <c r="W73" s="1"/>
      <c r="X73" s="1"/>
    </row>
    <row r="74" spans="1:27">
      <c r="A74" s="1">
        <v>22</v>
      </c>
      <c r="B74" s="1" t="s">
        <v>107</v>
      </c>
      <c r="C74" s="14" t="s">
        <v>9</v>
      </c>
      <c r="D74" s="1">
        <v>128</v>
      </c>
      <c r="E74" s="1">
        <v>123</v>
      </c>
      <c r="F74" s="1">
        <v>294</v>
      </c>
      <c r="G74" s="1">
        <f t="shared" si="14"/>
        <v>271</v>
      </c>
      <c r="H74" s="17">
        <v>10</v>
      </c>
      <c r="I74" s="17">
        <v>107.1</v>
      </c>
      <c r="J74" s="17">
        <v>409.36</v>
      </c>
      <c r="K74" s="17">
        <f t="shared" si="13"/>
        <v>27.1</v>
      </c>
      <c r="P74" s="1">
        <v>25</v>
      </c>
      <c r="Q74" s="40" t="s">
        <v>113</v>
      </c>
      <c r="R74" s="17" t="s">
        <v>25</v>
      </c>
      <c r="S74" s="17" t="s">
        <v>25</v>
      </c>
      <c r="T74" s="17">
        <v>68.900000000000006</v>
      </c>
      <c r="U74" s="1"/>
      <c r="V74" s="17" t="s">
        <v>24</v>
      </c>
      <c r="W74" s="17" t="s">
        <v>24</v>
      </c>
      <c r="X74" s="18">
        <v>4.5418589321028348E-4</v>
      </c>
    </row>
    <row r="75" spans="1:27">
      <c r="A75" s="1">
        <v>23</v>
      </c>
      <c r="B75" s="1" t="s">
        <v>108</v>
      </c>
      <c r="C75" s="14" t="s">
        <v>9</v>
      </c>
      <c r="D75" s="1">
        <v>93</v>
      </c>
      <c r="E75" s="1">
        <v>87</v>
      </c>
      <c r="F75" s="1">
        <v>215</v>
      </c>
      <c r="G75" s="1">
        <f t="shared" si="14"/>
        <v>192</v>
      </c>
      <c r="H75" s="17">
        <v>10</v>
      </c>
      <c r="I75" s="17">
        <v>132.72</v>
      </c>
      <c r="J75" s="17">
        <v>402.28</v>
      </c>
      <c r="K75" s="17">
        <f t="shared" si="13"/>
        <v>19.2</v>
      </c>
      <c r="P75" s="1">
        <v>39</v>
      </c>
      <c r="Q75" s="40"/>
      <c r="R75" s="17" t="s">
        <v>25</v>
      </c>
      <c r="S75" s="17" t="s">
        <v>25</v>
      </c>
      <c r="T75" s="17">
        <v>64.099999999999994</v>
      </c>
      <c r="U75" s="1"/>
      <c r="V75" s="17" t="s">
        <v>24</v>
      </c>
      <c r="W75" s="17" t="s">
        <v>24</v>
      </c>
      <c r="X75" s="18">
        <v>4.225444957152274E-4</v>
      </c>
    </row>
    <row r="76" spans="1:27">
      <c r="A76" s="1">
        <v>24</v>
      </c>
      <c r="B76" s="1" t="s">
        <v>109</v>
      </c>
      <c r="C76" s="14" t="s">
        <v>9</v>
      </c>
      <c r="D76" s="1">
        <v>94</v>
      </c>
      <c r="E76" s="1">
        <v>89</v>
      </c>
      <c r="F76" s="1">
        <v>204</v>
      </c>
      <c r="G76" s="1">
        <f t="shared" si="14"/>
        <v>181</v>
      </c>
      <c r="H76" s="17">
        <v>10</v>
      </c>
      <c r="I76" s="17">
        <v>252.19</v>
      </c>
      <c r="J76" s="17">
        <v>443.44</v>
      </c>
      <c r="K76" s="17">
        <f t="shared" si="13"/>
        <v>18.100000000000001</v>
      </c>
      <c r="P76" s="1">
        <v>48</v>
      </c>
      <c r="Q76" s="40"/>
      <c r="R76" s="17" t="s">
        <v>25</v>
      </c>
      <c r="S76" s="17" t="s">
        <v>25</v>
      </c>
      <c r="T76" s="17">
        <v>55.4</v>
      </c>
      <c r="U76" s="1"/>
      <c r="V76" s="17" t="s">
        <v>24</v>
      </c>
      <c r="W76" s="17" t="s">
        <v>24</v>
      </c>
      <c r="X76" s="18">
        <v>3.6519446275543835E-4</v>
      </c>
    </row>
    <row r="77" spans="1:27">
      <c r="A77" s="1">
        <v>25</v>
      </c>
      <c r="B77" s="1" t="s">
        <v>110</v>
      </c>
      <c r="C77" s="14" t="s">
        <v>9</v>
      </c>
      <c r="D77" s="1">
        <v>100</v>
      </c>
      <c r="E77" s="1">
        <v>95</v>
      </c>
      <c r="F77" s="1">
        <v>235</v>
      </c>
      <c r="G77" s="1">
        <f t="shared" si="14"/>
        <v>212</v>
      </c>
      <c r="H77" s="17">
        <v>10</v>
      </c>
      <c r="I77" s="17">
        <v>177.14</v>
      </c>
      <c r="J77" s="17">
        <v>397.3</v>
      </c>
      <c r="K77" s="17">
        <f t="shared" si="13"/>
        <v>21.2</v>
      </c>
      <c r="P77" s="1">
        <v>57</v>
      </c>
      <c r="Q77" s="40"/>
      <c r="R77" s="17" t="s">
        <v>25</v>
      </c>
      <c r="S77" s="17" t="s">
        <v>25</v>
      </c>
      <c r="T77" s="17">
        <v>56.4</v>
      </c>
      <c r="U77" s="1"/>
      <c r="V77" s="17" t="s">
        <v>24</v>
      </c>
      <c r="W77" s="17" t="s">
        <v>24</v>
      </c>
      <c r="X77" s="18">
        <v>3.7178642056690837E-4</v>
      </c>
    </row>
    <row r="78" spans="1:27">
      <c r="A78" s="1">
        <v>26</v>
      </c>
      <c r="B78" s="1" t="s">
        <v>111</v>
      </c>
      <c r="C78" s="14" t="s">
        <v>9</v>
      </c>
      <c r="D78" s="1">
        <v>88</v>
      </c>
      <c r="E78" s="1">
        <v>84</v>
      </c>
      <c r="F78" s="1">
        <v>228</v>
      </c>
      <c r="G78" s="1">
        <f t="shared" si="14"/>
        <v>205</v>
      </c>
      <c r="H78" s="17">
        <v>10</v>
      </c>
      <c r="I78" s="17">
        <v>142.85</v>
      </c>
      <c r="J78" s="17">
        <v>339.13</v>
      </c>
      <c r="K78" s="17">
        <f t="shared" si="13"/>
        <v>20.5</v>
      </c>
      <c r="P78" s="1">
        <v>67</v>
      </c>
      <c r="Q78" s="40"/>
      <c r="R78" s="17" t="s">
        <v>25</v>
      </c>
      <c r="S78" s="17" t="s">
        <v>25</v>
      </c>
      <c r="T78" s="17">
        <v>51.3</v>
      </c>
      <c r="U78" s="1"/>
      <c r="V78" s="17" t="s">
        <v>24</v>
      </c>
      <c r="W78" s="17" t="s">
        <v>24</v>
      </c>
      <c r="X78" s="18">
        <v>3.3816743572841131E-4</v>
      </c>
    </row>
    <row r="79" spans="1:27">
      <c r="A79" s="1">
        <v>27</v>
      </c>
      <c r="B79" s="1" t="s">
        <v>112</v>
      </c>
      <c r="C79" s="14" t="s">
        <v>9</v>
      </c>
      <c r="D79" s="1">
        <v>90</v>
      </c>
      <c r="E79" s="1">
        <v>87</v>
      </c>
      <c r="F79" s="1">
        <v>194</v>
      </c>
      <c r="G79" s="1">
        <f>F79-23</f>
        <v>171</v>
      </c>
      <c r="H79" s="17">
        <v>10</v>
      </c>
      <c r="I79" s="17">
        <v>145.66999999999999</v>
      </c>
      <c r="J79" s="17">
        <v>448.04</v>
      </c>
      <c r="K79" s="17">
        <f>G79/H79</f>
        <v>17.100000000000001</v>
      </c>
      <c r="P79" s="1">
        <v>74</v>
      </c>
      <c r="Q79" s="40"/>
      <c r="R79" s="17" t="s">
        <v>25</v>
      </c>
      <c r="S79" s="17" t="s">
        <v>25</v>
      </c>
      <c r="T79" s="17">
        <v>48.9</v>
      </c>
      <c r="U79" s="1"/>
      <c r="V79" s="17" t="s">
        <v>24</v>
      </c>
      <c r="W79" s="17" t="s">
        <v>24</v>
      </c>
      <c r="X79" s="18">
        <v>3.2234673698088332E-4</v>
      </c>
    </row>
    <row r="80" spans="1:27">
      <c r="A80" s="1">
        <v>28</v>
      </c>
      <c r="B80" s="1" t="s">
        <v>103</v>
      </c>
      <c r="C80" s="14" t="s">
        <v>10</v>
      </c>
      <c r="D80" s="1">
        <v>12</v>
      </c>
      <c r="E80" s="1">
        <v>12</v>
      </c>
      <c r="F80" s="1">
        <v>25</v>
      </c>
      <c r="G80" s="1">
        <f t="shared" ref="G80:G89" si="15">F80-14</f>
        <v>11</v>
      </c>
      <c r="H80" s="17">
        <v>1.5</v>
      </c>
      <c r="I80" s="17">
        <v>598.66999999999996</v>
      </c>
      <c r="J80" s="17">
        <v>461.4</v>
      </c>
      <c r="K80" s="17">
        <f t="shared" ref="K80:K89" si="16">G80/H80</f>
        <v>7.333333333333333</v>
      </c>
      <c r="P80" s="1">
        <v>85</v>
      </c>
      <c r="Q80" s="40"/>
      <c r="R80" s="17" t="s">
        <v>25</v>
      </c>
      <c r="S80" s="17" t="s">
        <v>25</v>
      </c>
      <c r="T80" s="17">
        <v>49.5</v>
      </c>
      <c r="U80" s="1"/>
      <c r="V80" s="17" t="s">
        <v>24</v>
      </c>
      <c r="W80" s="17" t="s">
        <v>24</v>
      </c>
      <c r="X80" s="18">
        <v>3.2630191166776535E-4</v>
      </c>
    </row>
    <row r="81" spans="1:24">
      <c r="A81" s="1">
        <v>29</v>
      </c>
      <c r="B81" s="1" t="s">
        <v>104</v>
      </c>
      <c r="C81" s="14" t="s">
        <v>10</v>
      </c>
      <c r="D81" s="1">
        <v>12</v>
      </c>
      <c r="E81" s="1">
        <v>11</v>
      </c>
      <c r="F81" s="1">
        <v>25</v>
      </c>
      <c r="G81" s="1">
        <f t="shared" si="15"/>
        <v>11</v>
      </c>
      <c r="H81" s="17">
        <v>4.5999999999999996</v>
      </c>
      <c r="I81" s="17">
        <v>755.84</v>
      </c>
      <c r="J81" s="17">
        <v>459.07</v>
      </c>
      <c r="K81" s="17">
        <f t="shared" si="16"/>
        <v>2.3913043478260874</v>
      </c>
      <c r="P81" s="1">
        <v>95</v>
      </c>
      <c r="Q81" s="40"/>
      <c r="R81" s="17" t="s">
        <v>25</v>
      </c>
      <c r="S81" s="17" t="s">
        <v>25</v>
      </c>
      <c r="T81" s="17">
        <v>46.3</v>
      </c>
      <c r="U81" s="1"/>
      <c r="V81" s="17" t="s">
        <v>24</v>
      </c>
      <c r="W81" s="17" t="s">
        <v>24</v>
      </c>
      <c r="X81" s="18">
        <v>3.0520764667106131E-4</v>
      </c>
    </row>
    <row r="82" spans="1:24">
      <c r="A82" s="1">
        <v>30</v>
      </c>
      <c r="B82" s="1" t="s">
        <v>105</v>
      </c>
      <c r="C82" s="14" t="s">
        <v>10</v>
      </c>
      <c r="D82" s="1">
        <v>14</v>
      </c>
      <c r="E82" s="1">
        <v>13</v>
      </c>
      <c r="F82" s="1">
        <v>30</v>
      </c>
      <c r="G82" s="1">
        <f t="shared" si="15"/>
        <v>16</v>
      </c>
      <c r="H82" s="17">
        <v>7.3</v>
      </c>
      <c r="I82" s="17">
        <v>501.46</v>
      </c>
      <c r="J82" s="17">
        <v>458.23</v>
      </c>
      <c r="K82" s="17">
        <f t="shared" si="16"/>
        <v>2.1917808219178081</v>
      </c>
      <c r="P82" s="1">
        <v>104</v>
      </c>
      <c r="Q82" s="40"/>
      <c r="R82" s="17" t="s">
        <v>25</v>
      </c>
      <c r="S82" s="17" t="s">
        <v>25</v>
      </c>
      <c r="T82" s="17">
        <v>45.8</v>
      </c>
      <c r="U82" s="1"/>
      <c r="V82" s="17" t="s">
        <v>24</v>
      </c>
      <c r="W82" s="17" t="s">
        <v>24</v>
      </c>
      <c r="X82" s="18">
        <v>3.019116677653263E-4</v>
      </c>
    </row>
    <row r="83" spans="1:24">
      <c r="A83" s="1">
        <v>31</v>
      </c>
      <c r="B83" s="1" t="s">
        <v>106</v>
      </c>
      <c r="C83" s="14" t="s">
        <v>10</v>
      </c>
      <c r="D83" s="1">
        <v>15</v>
      </c>
      <c r="E83" s="1">
        <v>15</v>
      </c>
      <c r="F83" s="1">
        <v>32</v>
      </c>
      <c r="G83" s="1">
        <f t="shared" si="15"/>
        <v>18</v>
      </c>
      <c r="H83" s="17">
        <v>4.4000000000000004</v>
      </c>
      <c r="I83" s="17">
        <v>462.54</v>
      </c>
      <c r="J83" s="17">
        <v>462.58</v>
      </c>
      <c r="K83" s="17">
        <f t="shared" si="16"/>
        <v>4.0909090909090908</v>
      </c>
      <c r="P83" s="1">
        <v>114</v>
      </c>
      <c r="Q83" s="40"/>
      <c r="R83" s="17" t="s">
        <v>25</v>
      </c>
      <c r="S83" s="17" t="s">
        <v>25</v>
      </c>
      <c r="T83" s="17">
        <v>37.9</v>
      </c>
      <c r="U83" s="1"/>
      <c r="V83" s="17" t="s">
        <v>24</v>
      </c>
      <c r="W83" s="17" t="s">
        <v>24</v>
      </c>
      <c r="X83" s="18">
        <v>2.4983520105471325E-4</v>
      </c>
    </row>
    <row r="84" spans="1:24">
      <c r="A84" s="1">
        <v>32</v>
      </c>
      <c r="B84" s="1" t="s">
        <v>107</v>
      </c>
      <c r="C84" s="14" t="s">
        <v>10</v>
      </c>
      <c r="D84" s="1">
        <v>9</v>
      </c>
      <c r="E84" s="1">
        <v>9</v>
      </c>
      <c r="F84" s="1">
        <v>19</v>
      </c>
      <c r="G84" s="1">
        <f t="shared" si="15"/>
        <v>5</v>
      </c>
      <c r="H84" s="17">
        <v>3.1</v>
      </c>
      <c r="I84" s="17">
        <v>711.49</v>
      </c>
      <c r="J84" s="17">
        <v>463.6</v>
      </c>
      <c r="K84" s="17">
        <f t="shared" si="16"/>
        <v>1.6129032258064515</v>
      </c>
      <c r="P84" s="1">
        <v>123</v>
      </c>
      <c r="Q84" s="40"/>
      <c r="R84" s="17">
        <v>8.4112149532710294</v>
      </c>
      <c r="S84" s="17"/>
      <c r="T84" s="17">
        <v>40.700000000000003</v>
      </c>
      <c r="U84" s="1"/>
      <c r="V84" s="17" t="s">
        <v>24</v>
      </c>
      <c r="W84" s="17" t="s">
        <v>24</v>
      </c>
      <c r="X84" s="18">
        <v>2.6829268292682929E-4</v>
      </c>
    </row>
    <row r="85" spans="1:24">
      <c r="A85" s="1">
        <v>33</v>
      </c>
      <c r="B85" s="1" t="s">
        <v>108</v>
      </c>
      <c r="C85" s="14" t="s">
        <v>10</v>
      </c>
      <c r="D85" s="1">
        <v>9</v>
      </c>
      <c r="E85" s="1">
        <v>9</v>
      </c>
      <c r="F85" s="1">
        <v>19</v>
      </c>
      <c r="G85" s="1">
        <f t="shared" si="15"/>
        <v>5</v>
      </c>
      <c r="H85" s="17">
        <v>2</v>
      </c>
      <c r="I85" s="17">
        <v>603.88</v>
      </c>
      <c r="J85" s="17">
        <v>462.29</v>
      </c>
      <c r="K85" s="17">
        <f t="shared" si="16"/>
        <v>2.5</v>
      </c>
      <c r="P85" s="1">
        <v>123</v>
      </c>
      <c r="Q85" s="40"/>
      <c r="R85" s="17">
        <v>16.335078534031414</v>
      </c>
      <c r="S85" s="17">
        <v>3.33</v>
      </c>
      <c r="T85" s="17">
        <v>74.7</v>
      </c>
      <c r="U85" s="1"/>
      <c r="V85" s="18">
        <v>0.16563784128047152</v>
      </c>
      <c r="W85" s="18">
        <v>4.457831325301205E-2</v>
      </c>
      <c r="X85" s="18">
        <v>4.9241924851680947E-4</v>
      </c>
    </row>
    <row r="86" spans="1:24">
      <c r="A86" s="1">
        <v>34</v>
      </c>
      <c r="B86" s="1" t="s">
        <v>109</v>
      </c>
      <c r="C86" s="14" t="s">
        <v>10</v>
      </c>
      <c r="D86" s="1">
        <v>32</v>
      </c>
      <c r="E86" s="1">
        <v>30</v>
      </c>
      <c r="F86" s="1">
        <v>68</v>
      </c>
      <c r="G86" s="1">
        <f t="shared" si="15"/>
        <v>54</v>
      </c>
      <c r="H86" s="17">
        <v>13.9</v>
      </c>
      <c r="I86" s="17">
        <v>272.73</v>
      </c>
      <c r="J86" s="17">
        <v>455.89</v>
      </c>
      <c r="K86" s="17">
        <f t="shared" si="16"/>
        <v>3.8848920863309351</v>
      </c>
      <c r="P86" s="25"/>
      <c r="Q86" s="10"/>
      <c r="R86" s="26"/>
      <c r="S86" s="26"/>
      <c r="T86" s="26"/>
      <c r="U86" s="10"/>
      <c r="V86" s="27"/>
      <c r="W86" s="27"/>
      <c r="X86" s="27"/>
    </row>
    <row r="87" spans="1:24">
      <c r="A87" s="1">
        <v>35</v>
      </c>
      <c r="B87" s="1" t="s">
        <v>110</v>
      </c>
      <c r="C87" s="14" t="s">
        <v>10</v>
      </c>
      <c r="D87" s="1">
        <v>18</v>
      </c>
      <c r="E87" s="1">
        <v>18</v>
      </c>
      <c r="F87" s="1">
        <v>39</v>
      </c>
      <c r="G87" s="1">
        <f t="shared" si="15"/>
        <v>25</v>
      </c>
      <c r="H87" s="17">
        <v>6</v>
      </c>
      <c r="I87" s="17">
        <v>667.68</v>
      </c>
      <c r="J87" s="17">
        <v>462.1</v>
      </c>
      <c r="K87" s="17">
        <f t="shared" si="16"/>
        <v>4.166666666666667</v>
      </c>
      <c r="P87" s="1"/>
      <c r="Q87" s="3" t="s">
        <v>15</v>
      </c>
      <c r="R87" s="17">
        <v>12.373146743651223</v>
      </c>
      <c r="S87" s="17" t="s">
        <v>25</v>
      </c>
      <c r="T87" s="17">
        <v>53.32500000000001</v>
      </c>
      <c r="U87" s="1"/>
      <c r="V87" s="17" t="s">
        <v>25</v>
      </c>
      <c r="W87" s="17" t="s">
        <v>25</v>
      </c>
      <c r="X87" s="18">
        <v>3.515161502966381E-4</v>
      </c>
    </row>
    <row r="88" spans="1:24">
      <c r="A88" s="1">
        <v>36</v>
      </c>
      <c r="B88" s="1" t="s">
        <v>111</v>
      </c>
      <c r="C88" s="14" t="s">
        <v>10</v>
      </c>
      <c r="D88" s="1">
        <v>33</v>
      </c>
      <c r="E88" s="1">
        <v>33</v>
      </c>
      <c r="F88" s="1">
        <v>72</v>
      </c>
      <c r="G88" s="1">
        <f t="shared" si="15"/>
        <v>58</v>
      </c>
      <c r="H88" s="17">
        <v>16.100000000000001</v>
      </c>
      <c r="I88" s="17">
        <v>374.36</v>
      </c>
      <c r="J88" s="17">
        <v>452.18</v>
      </c>
      <c r="K88" s="17">
        <f t="shared" si="16"/>
        <v>3.6024844720496891</v>
      </c>
      <c r="Q88" s="4" t="s">
        <v>16</v>
      </c>
      <c r="R88" s="17">
        <v>5.6030176711527782</v>
      </c>
      <c r="S88" s="17" t="s">
        <v>25</v>
      </c>
      <c r="T88" s="17">
        <v>11.163831616592731</v>
      </c>
      <c r="V88" s="17" t="s">
        <v>25</v>
      </c>
      <c r="W88" s="17" t="s">
        <v>25</v>
      </c>
      <c r="X88" s="18">
        <v>7.3591507030934539E-5</v>
      </c>
    </row>
    <row r="89" spans="1:24">
      <c r="A89" s="1">
        <v>37</v>
      </c>
      <c r="B89" s="1" t="s">
        <v>112</v>
      </c>
      <c r="C89" s="14" t="s">
        <v>10</v>
      </c>
      <c r="D89" s="1">
        <v>22</v>
      </c>
      <c r="E89" s="1">
        <v>21</v>
      </c>
      <c r="F89" s="1">
        <v>47</v>
      </c>
      <c r="G89" s="1">
        <f t="shared" si="15"/>
        <v>33</v>
      </c>
      <c r="H89" s="17">
        <v>7.7</v>
      </c>
      <c r="I89" s="17">
        <v>391.88</v>
      </c>
      <c r="J89" s="17">
        <v>459.88</v>
      </c>
      <c r="K89" s="17">
        <f t="shared" si="16"/>
        <v>4.2857142857142856</v>
      </c>
      <c r="Q89" s="4" t="s">
        <v>17</v>
      </c>
      <c r="R89" s="1">
        <v>1</v>
      </c>
      <c r="S89" s="1">
        <v>1</v>
      </c>
      <c r="T89" s="34">
        <v>12</v>
      </c>
      <c r="V89" s="1">
        <v>1</v>
      </c>
      <c r="W89" s="1">
        <v>1</v>
      </c>
      <c r="X89" s="28">
        <v>12</v>
      </c>
    </row>
    <row r="90" spans="1:24">
      <c r="A90" s="1">
        <v>38</v>
      </c>
      <c r="B90" s="40" t="s">
        <v>113</v>
      </c>
      <c r="C90" s="14" t="s">
        <v>28</v>
      </c>
      <c r="D90" s="1">
        <v>74</v>
      </c>
      <c r="E90" s="1">
        <v>70</v>
      </c>
      <c r="F90" s="1">
        <v>197</v>
      </c>
      <c r="G90" s="1">
        <f>F90-17</f>
        <v>180</v>
      </c>
      <c r="H90" s="17">
        <v>21.4</v>
      </c>
      <c r="I90" s="17">
        <v>181.47</v>
      </c>
      <c r="J90" s="17">
        <v>326.18</v>
      </c>
      <c r="K90" s="17">
        <f>G90/H90</f>
        <v>8.4112149532710294</v>
      </c>
    </row>
    <row r="91" spans="1:24">
      <c r="A91" s="1">
        <v>39</v>
      </c>
      <c r="B91" s="40"/>
      <c r="C91" s="1" t="s">
        <v>29</v>
      </c>
      <c r="D91" s="1">
        <v>120</v>
      </c>
      <c r="E91" s="1">
        <v>114</v>
      </c>
      <c r="F91" s="1">
        <v>329</v>
      </c>
      <c r="G91" s="1">
        <f t="shared" ref="G91" si="17">F91-17</f>
        <v>312</v>
      </c>
      <c r="H91" s="17">
        <v>19.100000000000001</v>
      </c>
      <c r="I91" s="17">
        <v>144.99</v>
      </c>
      <c r="J91" s="17">
        <v>317.55</v>
      </c>
      <c r="K91" s="17">
        <f t="shared" ref="K91:K104" si="18">G91/H91</f>
        <v>16.335078534031414</v>
      </c>
    </row>
    <row r="92" spans="1:24">
      <c r="A92" s="1">
        <v>40</v>
      </c>
      <c r="B92" s="40" t="s">
        <v>113</v>
      </c>
      <c r="C92" s="1" t="s">
        <v>31</v>
      </c>
      <c r="D92" s="1">
        <v>331</v>
      </c>
      <c r="E92" s="1">
        <v>311</v>
      </c>
      <c r="F92" s="1">
        <v>712</v>
      </c>
      <c r="G92" s="1">
        <f t="shared" ref="G92:G103" si="19">F92-23</f>
        <v>689</v>
      </c>
      <c r="H92" s="17">
        <v>10</v>
      </c>
      <c r="I92" s="17">
        <v>61.44</v>
      </c>
      <c r="J92" s="17">
        <v>448.93</v>
      </c>
      <c r="K92" s="17">
        <f t="shared" si="18"/>
        <v>68.900000000000006</v>
      </c>
    </row>
    <row r="93" spans="1:24">
      <c r="A93" s="1">
        <v>41</v>
      </c>
      <c r="B93" s="40"/>
      <c r="C93" s="1" t="s">
        <v>32</v>
      </c>
      <c r="D93" s="1">
        <v>311</v>
      </c>
      <c r="E93" s="1">
        <v>294</v>
      </c>
      <c r="F93" s="1">
        <v>664</v>
      </c>
      <c r="G93" s="1">
        <f t="shared" si="19"/>
        <v>641</v>
      </c>
      <c r="H93" s="17">
        <v>10</v>
      </c>
      <c r="I93" s="17">
        <v>50.53</v>
      </c>
      <c r="J93" s="17">
        <v>454.88</v>
      </c>
      <c r="K93" s="17">
        <f t="shared" si="18"/>
        <v>64.099999999999994</v>
      </c>
    </row>
    <row r="94" spans="1:24">
      <c r="A94" s="1">
        <v>42</v>
      </c>
      <c r="B94" s="40"/>
      <c r="C94" s="1" t="s">
        <v>33</v>
      </c>
      <c r="D94" s="1">
        <v>271</v>
      </c>
      <c r="E94" s="1">
        <v>255</v>
      </c>
      <c r="F94" s="1">
        <v>577</v>
      </c>
      <c r="G94" s="1">
        <f t="shared" si="19"/>
        <v>554</v>
      </c>
      <c r="H94" s="17">
        <v>10</v>
      </c>
      <c r="I94" s="17">
        <v>64.08</v>
      </c>
      <c r="J94" s="17">
        <v>455.57</v>
      </c>
      <c r="K94" s="17">
        <f t="shared" si="18"/>
        <v>55.4</v>
      </c>
    </row>
    <row r="95" spans="1:24">
      <c r="A95" s="1">
        <v>43</v>
      </c>
      <c r="B95" s="40"/>
      <c r="C95" s="1" t="s">
        <v>34</v>
      </c>
      <c r="D95" s="1">
        <v>275</v>
      </c>
      <c r="E95" s="1">
        <v>262</v>
      </c>
      <c r="F95" s="1">
        <v>587</v>
      </c>
      <c r="G95" s="1">
        <f t="shared" si="19"/>
        <v>564</v>
      </c>
      <c r="H95" s="17">
        <v>10</v>
      </c>
      <c r="I95" s="17">
        <v>63.02</v>
      </c>
      <c r="J95" s="17">
        <v>455.79</v>
      </c>
      <c r="K95" s="17">
        <f t="shared" si="18"/>
        <v>56.4</v>
      </c>
    </row>
    <row r="96" spans="1:24">
      <c r="A96" s="1">
        <v>44</v>
      </c>
      <c r="B96" s="40"/>
      <c r="C96" s="1" t="s">
        <v>35</v>
      </c>
      <c r="D96" s="1">
        <v>252</v>
      </c>
      <c r="E96" s="1">
        <v>237</v>
      </c>
      <c r="F96" s="1">
        <v>536</v>
      </c>
      <c r="G96" s="1">
        <f t="shared" si="19"/>
        <v>513</v>
      </c>
      <c r="H96" s="17">
        <v>10</v>
      </c>
      <c r="I96" s="17">
        <v>95.58</v>
      </c>
      <c r="J96" s="17">
        <v>457.46</v>
      </c>
      <c r="K96" s="17">
        <f t="shared" si="18"/>
        <v>51.3</v>
      </c>
    </row>
    <row r="97" spans="1:11">
      <c r="A97" s="1">
        <v>45</v>
      </c>
      <c r="B97" s="40"/>
      <c r="C97" s="1" t="s">
        <v>36</v>
      </c>
      <c r="D97" s="1">
        <v>240</v>
      </c>
      <c r="E97" s="1">
        <v>228</v>
      </c>
      <c r="F97" s="1">
        <v>512</v>
      </c>
      <c r="G97" s="1">
        <f t="shared" si="19"/>
        <v>489</v>
      </c>
      <c r="H97" s="17">
        <v>10</v>
      </c>
      <c r="I97" s="17">
        <v>65.3</v>
      </c>
      <c r="J97" s="17">
        <v>457.22</v>
      </c>
      <c r="K97" s="17">
        <f t="shared" si="18"/>
        <v>48.9</v>
      </c>
    </row>
    <row r="98" spans="1:11">
      <c r="A98" s="1">
        <v>46</v>
      </c>
      <c r="B98" s="40"/>
      <c r="C98" s="1" t="s">
        <v>37</v>
      </c>
      <c r="D98" s="1">
        <v>243</v>
      </c>
      <c r="E98" s="1">
        <v>230</v>
      </c>
      <c r="F98" s="1">
        <v>518</v>
      </c>
      <c r="G98" s="1">
        <f t="shared" si="19"/>
        <v>495</v>
      </c>
      <c r="H98" s="17">
        <v>10</v>
      </c>
      <c r="I98" s="17">
        <v>72.290000000000006</v>
      </c>
      <c r="J98" s="17">
        <v>454.75</v>
      </c>
      <c r="K98" s="17">
        <f t="shared" si="18"/>
        <v>49.5</v>
      </c>
    </row>
    <row r="99" spans="1:11">
      <c r="A99" s="1">
        <v>47</v>
      </c>
      <c r="B99" s="40"/>
      <c r="C99" s="1" t="s">
        <v>38</v>
      </c>
      <c r="D99" s="1">
        <v>227</v>
      </c>
      <c r="E99" s="1">
        <v>213</v>
      </c>
      <c r="F99" s="1">
        <v>486</v>
      </c>
      <c r="G99" s="1">
        <f t="shared" si="19"/>
        <v>463</v>
      </c>
      <c r="H99" s="17">
        <v>10</v>
      </c>
      <c r="I99" s="17">
        <v>80.92</v>
      </c>
      <c r="J99" s="17">
        <v>454.04</v>
      </c>
      <c r="K99" s="17">
        <f t="shared" si="18"/>
        <v>46.3</v>
      </c>
    </row>
    <row r="100" spans="1:11">
      <c r="A100" s="1">
        <v>48</v>
      </c>
      <c r="B100" s="40"/>
      <c r="C100" s="1" t="s">
        <v>39</v>
      </c>
      <c r="D100" s="1">
        <v>227</v>
      </c>
      <c r="E100" s="1">
        <v>218</v>
      </c>
      <c r="F100" s="1">
        <v>481</v>
      </c>
      <c r="G100" s="1">
        <f t="shared" si="19"/>
        <v>458</v>
      </c>
      <c r="H100" s="17">
        <v>10</v>
      </c>
      <c r="I100" s="17">
        <v>82.94</v>
      </c>
      <c r="J100" s="17">
        <v>458.69</v>
      </c>
      <c r="K100" s="17">
        <f t="shared" si="18"/>
        <v>45.8</v>
      </c>
    </row>
    <row r="101" spans="1:11">
      <c r="A101" s="1">
        <v>49</v>
      </c>
      <c r="B101" s="40"/>
      <c r="C101" s="1" t="s">
        <v>40</v>
      </c>
      <c r="D101" s="1">
        <v>189</v>
      </c>
      <c r="E101" s="1">
        <v>179</v>
      </c>
      <c r="F101" s="1">
        <v>402</v>
      </c>
      <c r="G101" s="1">
        <f t="shared" si="19"/>
        <v>379</v>
      </c>
      <c r="H101" s="17">
        <v>10</v>
      </c>
      <c r="I101" s="17">
        <v>123.26</v>
      </c>
      <c r="J101" s="17">
        <v>457.16</v>
      </c>
      <c r="K101" s="17">
        <f t="shared" si="18"/>
        <v>37.9</v>
      </c>
    </row>
    <row r="102" spans="1:11">
      <c r="A102" s="1">
        <v>50</v>
      </c>
      <c r="B102" s="40"/>
      <c r="C102" s="1" t="s">
        <v>41</v>
      </c>
      <c r="D102" s="1">
        <v>201</v>
      </c>
      <c r="E102" s="1">
        <v>191</v>
      </c>
      <c r="F102" s="1">
        <v>430</v>
      </c>
      <c r="G102" s="1">
        <f t="shared" si="19"/>
        <v>407</v>
      </c>
      <c r="H102" s="17">
        <v>10</v>
      </c>
      <c r="I102" s="17">
        <v>86.81</v>
      </c>
      <c r="J102" s="17">
        <v>454.74</v>
      </c>
      <c r="K102" s="17">
        <f t="shared" si="18"/>
        <v>40.700000000000003</v>
      </c>
    </row>
    <row r="103" spans="1:11">
      <c r="A103" s="1">
        <v>51</v>
      </c>
      <c r="B103" s="40"/>
      <c r="C103" s="1" t="s">
        <v>42</v>
      </c>
      <c r="D103" s="1">
        <v>342</v>
      </c>
      <c r="E103" s="1">
        <v>323</v>
      </c>
      <c r="F103" s="1">
        <v>770</v>
      </c>
      <c r="G103" s="1">
        <f t="shared" si="19"/>
        <v>747</v>
      </c>
      <c r="H103" s="17">
        <v>10</v>
      </c>
      <c r="I103" s="17">
        <v>50.39</v>
      </c>
      <c r="J103" s="17">
        <v>420.92</v>
      </c>
      <c r="K103" s="17">
        <f t="shared" si="18"/>
        <v>74.7</v>
      </c>
    </row>
    <row r="104" spans="1:11">
      <c r="A104" s="1">
        <v>52</v>
      </c>
      <c r="B104" s="1" t="s">
        <v>46</v>
      </c>
      <c r="C104" s="1" t="s">
        <v>10</v>
      </c>
      <c r="D104" s="1">
        <v>28</v>
      </c>
      <c r="E104" s="1">
        <v>28</v>
      </c>
      <c r="F104" s="1">
        <v>61</v>
      </c>
      <c r="G104" s="1">
        <f>F104-14</f>
        <v>47</v>
      </c>
      <c r="H104" s="17">
        <v>14.1</v>
      </c>
      <c r="I104" s="17">
        <v>395.21</v>
      </c>
      <c r="J104" s="17">
        <v>452.97</v>
      </c>
      <c r="K104" s="17">
        <f t="shared" si="18"/>
        <v>3.3333333333333335</v>
      </c>
    </row>
    <row r="105" spans="1:11">
      <c r="A105" s="10">
        <v>53</v>
      </c>
      <c r="B105" s="10" t="s">
        <v>46</v>
      </c>
      <c r="C105" s="10" t="s">
        <v>12</v>
      </c>
      <c r="D105" s="10">
        <v>7184</v>
      </c>
      <c r="E105" s="10">
        <v>6789</v>
      </c>
      <c r="F105" s="10">
        <v>15182</v>
      </c>
      <c r="G105" s="10">
        <f>F105-12</f>
        <v>15170</v>
      </c>
      <c r="H105" s="26">
        <v>1</v>
      </c>
      <c r="I105" s="26">
        <v>12.41</v>
      </c>
      <c r="J105" s="26">
        <v>462.94</v>
      </c>
      <c r="K105" s="26">
        <f>G105*10</f>
        <v>151700</v>
      </c>
    </row>
    <row r="106" spans="1:11">
      <c r="A106" s="1"/>
      <c r="B106" s="1"/>
      <c r="C106" s="1"/>
      <c r="D106" s="1"/>
      <c r="E106" s="1"/>
      <c r="F106" s="1"/>
      <c r="G106" s="1"/>
      <c r="H106" s="1"/>
      <c r="I106" s="13"/>
      <c r="J106" s="13"/>
      <c r="K106" s="13"/>
    </row>
    <row r="107" spans="1:11">
      <c r="A107" s="1"/>
      <c r="B107" s="1"/>
      <c r="C107" s="1"/>
      <c r="D107" s="1"/>
      <c r="E107" s="1"/>
      <c r="F107" s="1"/>
      <c r="G107" s="1"/>
      <c r="H107" s="1"/>
      <c r="I107" s="13"/>
      <c r="J107" s="13"/>
      <c r="K107" s="13"/>
    </row>
    <row r="108" spans="1:11">
      <c r="A108" s="1"/>
      <c r="B108" s="1"/>
      <c r="C108" s="1"/>
      <c r="D108" s="1"/>
      <c r="E108" s="1"/>
      <c r="F108" s="1"/>
      <c r="G108" s="1"/>
      <c r="H108" s="1"/>
      <c r="I108" s="13"/>
      <c r="J108" s="13"/>
      <c r="K108" s="13"/>
    </row>
    <row r="109" spans="1:11">
      <c r="A109" s="1"/>
      <c r="B109" s="1"/>
      <c r="C109" s="1"/>
      <c r="D109" s="1"/>
      <c r="E109" s="1"/>
      <c r="F109" s="1"/>
      <c r="G109" s="1"/>
      <c r="H109" s="1"/>
      <c r="I109" s="13"/>
      <c r="J109" s="13"/>
      <c r="K109" s="13"/>
    </row>
    <row r="110" spans="1:11">
      <c r="A110" s="1"/>
      <c r="B110" s="1"/>
      <c r="C110" s="1"/>
      <c r="D110" s="1"/>
      <c r="E110" s="1"/>
      <c r="F110" s="1"/>
      <c r="G110" s="1"/>
      <c r="H110" s="1"/>
      <c r="I110" s="13"/>
      <c r="J110" s="13"/>
      <c r="K110" s="13"/>
    </row>
    <row r="111" spans="1:11">
      <c r="A111" s="1"/>
      <c r="B111" s="1"/>
      <c r="C111" s="1"/>
      <c r="D111" s="1"/>
      <c r="E111" s="1"/>
      <c r="F111" s="1"/>
      <c r="G111" s="1"/>
      <c r="H111" s="1"/>
      <c r="I111" s="13"/>
      <c r="J111" s="13"/>
      <c r="K111" s="13"/>
    </row>
    <row r="112" spans="1:11">
      <c r="A112" s="1"/>
      <c r="B112" s="1"/>
      <c r="C112" s="1"/>
      <c r="D112" s="1"/>
      <c r="E112" s="1"/>
      <c r="F112" s="1"/>
      <c r="G112" s="1"/>
      <c r="H112" s="1"/>
      <c r="I112" s="13"/>
      <c r="J112" s="13"/>
      <c r="K112" s="13"/>
    </row>
    <row r="113" spans="1:11">
      <c r="A113" s="1"/>
      <c r="B113" s="1"/>
      <c r="C113" s="1"/>
      <c r="D113" s="1"/>
      <c r="E113" s="1"/>
      <c r="F113" s="1"/>
      <c r="G113" s="1"/>
      <c r="H113" s="1"/>
      <c r="I113" s="13"/>
      <c r="J113" s="13"/>
      <c r="K113" s="13"/>
    </row>
    <row r="114" spans="1:11">
      <c r="A114" s="1"/>
      <c r="B114" s="1"/>
      <c r="C114" s="1"/>
      <c r="D114" s="1"/>
      <c r="E114" s="1"/>
      <c r="F114" s="1"/>
      <c r="G114" s="1"/>
      <c r="H114" s="1"/>
      <c r="I114" s="13"/>
      <c r="J114" s="13"/>
      <c r="K114" s="13"/>
    </row>
    <row r="115" spans="1:11">
      <c r="A115" s="1"/>
      <c r="B115" s="1"/>
      <c r="C115" s="1"/>
      <c r="D115" s="1"/>
      <c r="E115" s="1"/>
      <c r="F115" s="1"/>
      <c r="G115" s="1"/>
      <c r="H115" s="1"/>
      <c r="I115" s="13"/>
      <c r="J115" s="13"/>
      <c r="K115" s="13"/>
    </row>
    <row r="116" spans="1:11">
      <c r="A116" s="1"/>
      <c r="B116" s="1"/>
      <c r="C116" s="1"/>
      <c r="D116" s="1"/>
      <c r="E116" s="1"/>
      <c r="F116" s="1"/>
      <c r="G116" s="1"/>
      <c r="H116" s="1"/>
      <c r="I116" s="13"/>
      <c r="J116" s="13"/>
      <c r="K116" s="13"/>
    </row>
    <row r="117" spans="1:11">
      <c r="A117" s="1"/>
      <c r="B117" s="1"/>
      <c r="C117" s="1"/>
      <c r="D117" s="1"/>
      <c r="E117" s="1"/>
      <c r="F117" s="1"/>
      <c r="G117" s="1"/>
      <c r="H117" s="1"/>
      <c r="I117" s="13"/>
      <c r="J117" s="13"/>
      <c r="K117" s="13"/>
    </row>
    <row r="118" spans="1:11">
      <c r="A118" s="1"/>
      <c r="B118" s="1"/>
      <c r="C118" s="1"/>
      <c r="D118" s="1"/>
      <c r="E118" s="1"/>
      <c r="F118" s="1"/>
      <c r="G118" s="1"/>
      <c r="H118" s="1"/>
      <c r="I118" s="13"/>
      <c r="J118" s="13"/>
      <c r="K118" s="13"/>
    </row>
    <row r="119" spans="1:11">
      <c r="A119" s="1"/>
      <c r="B119" s="1"/>
      <c r="C119" s="1"/>
      <c r="D119" s="1"/>
      <c r="E119" s="1"/>
      <c r="F119" s="1"/>
      <c r="G119" s="1"/>
      <c r="H119" s="1"/>
      <c r="I119" s="13"/>
      <c r="J119" s="13"/>
      <c r="K119" s="13"/>
    </row>
    <row r="120" spans="1:11">
      <c r="A120" s="1"/>
      <c r="B120" s="1"/>
      <c r="C120" s="1"/>
      <c r="D120" s="1"/>
      <c r="E120" s="1"/>
      <c r="F120" s="1"/>
      <c r="G120" s="1"/>
      <c r="H120" s="1"/>
      <c r="I120" s="13"/>
      <c r="J120" s="13"/>
      <c r="K120" s="13"/>
    </row>
    <row r="121" spans="1:11">
      <c r="A121" s="1"/>
      <c r="B121" s="1"/>
      <c r="C121" s="1"/>
      <c r="D121" s="1"/>
      <c r="E121" s="1"/>
      <c r="F121" s="1"/>
      <c r="G121" s="1"/>
      <c r="H121" s="1"/>
      <c r="I121" s="13"/>
      <c r="J121" s="13"/>
      <c r="K121" s="13"/>
    </row>
    <row r="122" spans="1:11">
      <c r="A122" s="1"/>
      <c r="B122" s="1"/>
      <c r="C122" s="1"/>
      <c r="D122" s="1"/>
      <c r="E122" s="1"/>
      <c r="F122" s="1"/>
      <c r="G122" s="1"/>
      <c r="H122" s="1"/>
      <c r="I122" s="13"/>
      <c r="J122" s="13"/>
      <c r="K122" s="13"/>
    </row>
    <row r="123" spans="1:11">
      <c r="A123" s="1"/>
      <c r="B123" s="1"/>
      <c r="C123" s="1"/>
      <c r="D123" s="1"/>
      <c r="E123" s="1"/>
      <c r="F123" s="1"/>
      <c r="G123" s="1"/>
      <c r="H123" s="1"/>
      <c r="I123" s="13"/>
      <c r="J123" s="13"/>
      <c r="K123" s="13"/>
    </row>
    <row r="124" spans="1:11">
      <c r="A124" s="1"/>
      <c r="B124" s="1"/>
      <c r="C124" s="1"/>
      <c r="D124" s="1"/>
      <c r="E124" s="1"/>
      <c r="F124" s="1"/>
      <c r="G124" s="1"/>
      <c r="H124" s="1"/>
      <c r="I124" s="13"/>
      <c r="J124" s="13"/>
      <c r="K124" s="13"/>
    </row>
    <row r="125" spans="1:11">
      <c r="A125" s="1"/>
      <c r="B125" s="1"/>
      <c r="C125" s="1"/>
      <c r="D125" s="1"/>
      <c r="E125" s="1"/>
      <c r="F125" s="1"/>
      <c r="G125" s="1"/>
      <c r="H125" s="1"/>
      <c r="I125" s="13"/>
      <c r="J125" s="13"/>
      <c r="K125" s="13"/>
    </row>
  </sheetData>
  <mergeCells count="13">
    <mergeCell ref="Q74:Q85"/>
    <mergeCell ref="B90:B91"/>
    <mergeCell ref="B92:B103"/>
    <mergeCell ref="Q52:Q53"/>
    <mergeCell ref="P71:P72"/>
    <mergeCell ref="Q71:Q72"/>
    <mergeCell ref="P52:P53"/>
    <mergeCell ref="P2:P3"/>
    <mergeCell ref="Q2:Q3"/>
    <mergeCell ref="P21:P22"/>
    <mergeCell ref="Q21:Q22"/>
    <mergeCell ref="B37:B45"/>
    <mergeCell ref="Q24:Q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24"/>
  <sheetViews>
    <sheetView zoomScaleNormal="100" workbookViewId="0">
      <selection activeCell="A4" sqref="A4"/>
    </sheetView>
  </sheetViews>
  <sheetFormatPr baseColWidth="10" defaultColWidth="10.875" defaultRowHeight="21"/>
  <cols>
    <col min="2" max="2" width="14" customWidth="1"/>
    <col min="3" max="3" width="21.5" customWidth="1"/>
    <col min="7" max="7" width="11.25" customWidth="1"/>
    <col min="16" max="16" width="25.25" bestFit="1" customWidth="1"/>
    <col min="26" max="26" width="11.875" customWidth="1"/>
    <col min="27" max="27" width="12.625" customWidth="1"/>
    <col min="28" max="28" width="13.125" customWidth="1"/>
  </cols>
  <sheetData>
    <row r="1" spans="1:26" ht="24">
      <c r="A1" t="s">
        <v>45</v>
      </c>
      <c r="B1" t="s">
        <v>88</v>
      </c>
      <c r="P1" t="s">
        <v>45</v>
      </c>
      <c r="Q1" t="s">
        <v>87</v>
      </c>
    </row>
    <row r="2" spans="1:26" ht="22">
      <c r="A2" s="9" t="s">
        <v>114</v>
      </c>
      <c r="B2" s="9" t="s">
        <v>13</v>
      </c>
      <c r="C2" s="9" t="s">
        <v>14</v>
      </c>
      <c r="D2" s="9" t="s">
        <v>1</v>
      </c>
      <c r="E2" s="9" t="s">
        <v>2</v>
      </c>
      <c r="F2" s="9" t="s">
        <v>3</v>
      </c>
      <c r="G2" s="11" t="s">
        <v>27</v>
      </c>
      <c r="H2" s="9" t="s">
        <v>5</v>
      </c>
      <c r="I2" s="9" t="s">
        <v>6</v>
      </c>
      <c r="J2" s="9" t="s">
        <v>7</v>
      </c>
      <c r="K2" s="9" t="s">
        <v>11</v>
      </c>
      <c r="P2" s="38"/>
      <c r="Q2" s="38" t="s">
        <v>13</v>
      </c>
      <c r="R2" s="6" t="s">
        <v>8</v>
      </c>
      <c r="S2" s="6" t="s">
        <v>10</v>
      </c>
      <c r="T2" s="6" t="s">
        <v>9</v>
      </c>
      <c r="U2" s="6"/>
      <c r="V2" s="3" t="s">
        <v>18</v>
      </c>
      <c r="W2" s="3" t="s">
        <v>19</v>
      </c>
      <c r="X2" s="3" t="s">
        <v>20</v>
      </c>
      <c r="Y2" s="3"/>
    </row>
    <row r="3" spans="1:26" ht="25" customHeight="1">
      <c r="A3" s="1">
        <v>1</v>
      </c>
      <c r="B3" s="1" t="s">
        <v>8</v>
      </c>
      <c r="C3" s="1" t="s">
        <v>4</v>
      </c>
      <c r="D3" s="1">
        <v>8</v>
      </c>
      <c r="E3" s="1">
        <v>7</v>
      </c>
      <c r="F3" s="1">
        <v>21</v>
      </c>
      <c r="G3" s="16"/>
      <c r="H3" s="17">
        <v>17.2</v>
      </c>
      <c r="I3" s="17">
        <v>496.17</v>
      </c>
      <c r="J3" s="17">
        <v>318.42</v>
      </c>
      <c r="K3" s="35"/>
      <c r="P3" s="39"/>
      <c r="Q3" s="39"/>
      <c r="R3" s="7" t="s">
        <v>23</v>
      </c>
      <c r="S3" s="7" t="s">
        <v>23</v>
      </c>
      <c r="T3" s="7" t="s">
        <v>23</v>
      </c>
      <c r="U3" s="7"/>
      <c r="V3" s="8" t="s">
        <v>21</v>
      </c>
      <c r="W3" s="8" t="s">
        <v>21</v>
      </c>
      <c r="X3" s="8" t="s">
        <v>22</v>
      </c>
      <c r="Y3" s="8"/>
    </row>
    <row r="4" spans="1:26">
      <c r="A4" s="1">
        <v>2</v>
      </c>
      <c r="B4" s="1" t="s">
        <v>8</v>
      </c>
      <c r="C4" s="1" t="s">
        <v>4</v>
      </c>
      <c r="D4" s="1">
        <v>6</v>
      </c>
      <c r="E4" s="1">
        <v>6</v>
      </c>
      <c r="F4" s="1">
        <v>20</v>
      </c>
      <c r="G4" s="16"/>
      <c r="H4" s="17">
        <v>23</v>
      </c>
      <c r="I4" s="17">
        <v>694.05</v>
      </c>
      <c r="J4" s="17">
        <v>261.75</v>
      </c>
      <c r="K4" s="35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6">
      <c r="A5" s="1">
        <v>3</v>
      </c>
      <c r="B5" s="1" t="s">
        <v>8</v>
      </c>
      <c r="C5" s="1" t="s">
        <v>4</v>
      </c>
      <c r="D5" s="1">
        <v>9</v>
      </c>
      <c r="E5" s="1">
        <v>9</v>
      </c>
      <c r="F5" s="1">
        <v>30</v>
      </c>
      <c r="G5" s="16"/>
      <c r="H5" s="17">
        <v>31.5</v>
      </c>
      <c r="I5" s="17">
        <v>662.68</v>
      </c>
      <c r="J5" s="17">
        <v>256.35000000000002</v>
      </c>
      <c r="K5" s="35"/>
      <c r="P5" s="1"/>
      <c r="Q5" s="1" t="s">
        <v>64</v>
      </c>
      <c r="R5" s="17">
        <v>23.1</v>
      </c>
      <c r="S5" s="17">
        <v>4.3703703703703702</v>
      </c>
      <c r="T5" s="17">
        <v>125.7</v>
      </c>
      <c r="U5" s="1"/>
      <c r="V5" s="29">
        <v>0.18377088305489261</v>
      </c>
      <c r="W5" s="29">
        <v>3.4768260703026015E-2</v>
      </c>
      <c r="X5" s="29">
        <v>3.7299703264094958E-2</v>
      </c>
      <c r="Y5" s="18"/>
    </row>
    <row r="6" spans="1:26">
      <c r="A6" s="1">
        <v>4</v>
      </c>
      <c r="B6" s="1" t="s">
        <v>9</v>
      </c>
      <c r="C6" s="1" t="s">
        <v>4</v>
      </c>
      <c r="D6" s="1">
        <v>9</v>
      </c>
      <c r="E6" s="1">
        <v>9</v>
      </c>
      <c r="F6" s="1">
        <v>20</v>
      </c>
      <c r="G6" s="16"/>
      <c r="H6" s="17">
        <v>10</v>
      </c>
      <c r="I6" s="17">
        <v>750.41</v>
      </c>
      <c r="J6" s="17">
        <v>446.31</v>
      </c>
      <c r="K6" s="35"/>
      <c r="P6" s="1"/>
      <c r="Q6" s="1" t="s">
        <v>65</v>
      </c>
      <c r="R6" s="17">
        <v>24.78</v>
      </c>
      <c r="S6" s="17">
        <v>4.9723756906077341</v>
      </c>
      <c r="T6" s="17">
        <v>102.8</v>
      </c>
      <c r="U6" s="1"/>
      <c r="V6" s="29">
        <v>0.24105058365758755</v>
      </c>
      <c r="W6" s="29">
        <v>4.8369413332760063E-2</v>
      </c>
      <c r="X6" s="29">
        <v>3.0504451038575665E-2</v>
      </c>
      <c r="Y6" s="18"/>
    </row>
    <row r="7" spans="1:26">
      <c r="A7" s="1">
        <v>5</v>
      </c>
      <c r="B7" s="1" t="s">
        <v>10</v>
      </c>
      <c r="C7" s="1" t="s">
        <v>4</v>
      </c>
      <c r="D7" s="1">
        <v>7</v>
      </c>
      <c r="E7" s="1">
        <v>6</v>
      </c>
      <c r="F7" s="1">
        <v>15</v>
      </c>
      <c r="G7" s="16"/>
      <c r="H7" s="17">
        <v>50</v>
      </c>
      <c r="I7" s="17">
        <v>859.25</v>
      </c>
      <c r="J7" s="17">
        <v>441.81</v>
      </c>
      <c r="K7" s="35"/>
      <c r="P7" s="1"/>
      <c r="Q7" s="1" t="s">
        <v>74</v>
      </c>
      <c r="R7" s="17">
        <v>16.420000000000002</v>
      </c>
      <c r="S7" s="17">
        <v>3.9655172413793101</v>
      </c>
      <c r="T7" s="17">
        <v>127.2</v>
      </c>
      <c r="U7" s="1"/>
      <c r="V7" s="29">
        <v>0.12908805031446541</v>
      </c>
      <c r="W7" s="29">
        <v>3.1175450010843632E-2</v>
      </c>
      <c r="X7" s="29">
        <v>3.7744807121661721E-2</v>
      </c>
      <c r="Y7" s="18"/>
    </row>
    <row r="8" spans="1:26">
      <c r="A8" s="1">
        <v>6</v>
      </c>
      <c r="B8" s="40" t="s">
        <v>64</v>
      </c>
      <c r="C8" s="14" t="s">
        <v>28</v>
      </c>
      <c r="D8" s="1">
        <v>92</v>
      </c>
      <c r="E8" s="1">
        <v>88</v>
      </c>
      <c r="F8" s="1">
        <v>242</v>
      </c>
      <c r="G8" s="1">
        <v>222</v>
      </c>
      <c r="H8" s="17">
        <v>1.3</v>
      </c>
      <c r="I8" s="17">
        <v>183.36</v>
      </c>
      <c r="J8" s="17">
        <v>333.84</v>
      </c>
      <c r="K8" s="17">
        <v>170.76923076923077</v>
      </c>
      <c r="P8" s="1"/>
      <c r="Q8" s="1" t="s">
        <v>75</v>
      </c>
      <c r="R8" s="17">
        <v>32.93</v>
      </c>
      <c r="S8" s="17">
        <v>4.9415204678362565</v>
      </c>
      <c r="T8" s="17">
        <v>143.6</v>
      </c>
      <c r="U8" s="1"/>
      <c r="V8" s="29">
        <v>0.22931754874651811</v>
      </c>
      <c r="W8" s="29">
        <v>3.4411702422258057E-2</v>
      </c>
      <c r="X8" s="29">
        <v>4.2611275964391689E-2</v>
      </c>
      <c r="Y8" s="18"/>
    </row>
    <row r="9" spans="1:26">
      <c r="A9" s="1">
        <v>7</v>
      </c>
      <c r="B9" s="40"/>
      <c r="C9" s="14" t="s">
        <v>29</v>
      </c>
      <c r="D9" s="1">
        <v>131</v>
      </c>
      <c r="E9" s="1">
        <v>126</v>
      </c>
      <c r="F9" s="1">
        <v>351</v>
      </c>
      <c r="G9" s="1">
        <v>331</v>
      </c>
      <c r="H9" s="17">
        <v>2.2000000000000002</v>
      </c>
      <c r="I9" s="17">
        <v>108.3</v>
      </c>
      <c r="J9" s="17">
        <v>326.26</v>
      </c>
      <c r="K9" s="17">
        <v>150.45454545454544</v>
      </c>
      <c r="P9" s="1"/>
      <c r="Q9" s="1"/>
      <c r="R9" s="17"/>
      <c r="S9" s="17"/>
      <c r="T9" s="17"/>
      <c r="U9" s="1"/>
      <c r="V9" s="10"/>
      <c r="W9" s="10"/>
      <c r="X9" s="10"/>
      <c r="Y9" s="10"/>
    </row>
    <row r="10" spans="1:26">
      <c r="A10" s="1">
        <v>8</v>
      </c>
      <c r="B10" s="40"/>
      <c r="C10" s="14" t="s">
        <v>30</v>
      </c>
      <c r="D10" s="1">
        <v>180</v>
      </c>
      <c r="E10" s="1">
        <v>172</v>
      </c>
      <c r="F10" s="1">
        <v>489</v>
      </c>
      <c r="G10" s="1">
        <v>469</v>
      </c>
      <c r="H10" s="17">
        <v>20.3</v>
      </c>
      <c r="I10" s="17">
        <v>120.45</v>
      </c>
      <c r="J10" s="17">
        <v>319.55</v>
      </c>
      <c r="K10" s="17">
        <v>23.103448275862068</v>
      </c>
      <c r="P10" s="3"/>
      <c r="Q10" s="3" t="s">
        <v>15</v>
      </c>
      <c r="R10" s="19">
        <v>23.692</v>
      </c>
      <c r="S10" s="19">
        <v>4.407238307436792</v>
      </c>
      <c r="T10" s="19">
        <v>109.47999999999999</v>
      </c>
      <c r="U10" s="20"/>
      <c r="V10" s="12">
        <v>0.1958</v>
      </c>
      <c r="W10" s="12">
        <v>3.7199999999999997E-2</v>
      </c>
      <c r="X10" s="18">
        <v>3.6999999999999998E-2</v>
      </c>
      <c r="Y10" s="18"/>
    </row>
    <row r="11" spans="1:26">
      <c r="A11" s="1">
        <v>9</v>
      </c>
      <c r="B11" s="40" t="s">
        <v>65</v>
      </c>
      <c r="C11" s="14" t="s">
        <v>28</v>
      </c>
      <c r="D11" s="1">
        <v>138</v>
      </c>
      <c r="E11" s="1">
        <v>132</v>
      </c>
      <c r="F11" s="1">
        <v>365</v>
      </c>
      <c r="G11" s="1">
        <v>345</v>
      </c>
      <c r="H11" s="17">
        <v>6.4</v>
      </c>
      <c r="I11" s="17">
        <v>115.01</v>
      </c>
      <c r="J11" s="17">
        <v>330.42</v>
      </c>
      <c r="K11" s="17">
        <v>53.90625</v>
      </c>
      <c r="P11" s="4"/>
      <c r="Q11" s="4" t="s">
        <v>16</v>
      </c>
      <c r="R11" s="21">
        <v>6.037762002596657</v>
      </c>
      <c r="S11" s="21">
        <v>0.5446891300806419</v>
      </c>
      <c r="T11" s="21">
        <v>37.260528713371762</v>
      </c>
      <c r="U11" s="22"/>
      <c r="V11" s="12">
        <v>5.0900000000000001E-2</v>
      </c>
      <c r="W11" s="12">
        <v>7.6E-3</v>
      </c>
      <c r="X11" s="18">
        <v>5.0000000000000001E-3</v>
      </c>
      <c r="Y11" s="18"/>
      <c r="Z11" s="18"/>
    </row>
    <row r="12" spans="1:26">
      <c r="A12" s="1">
        <v>10</v>
      </c>
      <c r="B12" s="40"/>
      <c r="C12" s="14" t="s">
        <v>29</v>
      </c>
      <c r="D12" s="1">
        <v>199</v>
      </c>
      <c r="E12" s="1">
        <v>189</v>
      </c>
      <c r="F12" s="1">
        <v>528</v>
      </c>
      <c r="G12" s="1">
        <v>508</v>
      </c>
      <c r="H12" s="17">
        <v>20.5</v>
      </c>
      <c r="I12" s="17">
        <v>78.69</v>
      </c>
      <c r="J12" s="17">
        <v>330.3</v>
      </c>
      <c r="K12" s="17">
        <v>24.780487804878049</v>
      </c>
      <c r="P12" s="4"/>
      <c r="Q12" s="4" t="s">
        <v>17</v>
      </c>
      <c r="R12" s="5">
        <v>4</v>
      </c>
      <c r="S12" s="5">
        <v>4</v>
      </c>
      <c r="T12" s="5">
        <v>4</v>
      </c>
      <c r="U12" s="5"/>
      <c r="V12" s="5">
        <v>4</v>
      </c>
      <c r="W12" s="5">
        <v>4</v>
      </c>
      <c r="X12" s="5">
        <v>4</v>
      </c>
      <c r="Y12" s="5"/>
      <c r="Z12" s="5"/>
    </row>
    <row r="13" spans="1:26">
      <c r="A13" s="1">
        <v>11</v>
      </c>
      <c r="B13" s="40"/>
      <c r="C13" s="14" t="s">
        <v>30</v>
      </c>
      <c r="D13" s="1">
        <v>111</v>
      </c>
      <c r="E13" s="1">
        <v>105</v>
      </c>
      <c r="F13" s="1">
        <v>292</v>
      </c>
      <c r="G13" s="1">
        <v>272</v>
      </c>
      <c r="H13" s="17">
        <v>7</v>
      </c>
      <c r="I13" s="17">
        <v>118.14</v>
      </c>
      <c r="J13" s="17">
        <v>333.18</v>
      </c>
      <c r="K13" s="17">
        <v>38.857142857142854</v>
      </c>
      <c r="Z13" s="18"/>
    </row>
    <row r="14" spans="1:26">
      <c r="A14" s="1">
        <v>12</v>
      </c>
      <c r="B14" s="40" t="s">
        <v>74</v>
      </c>
      <c r="C14" s="14" t="s">
        <v>28</v>
      </c>
      <c r="D14" s="1">
        <v>47</v>
      </c>
      <c r="E14" s="1">
        <v>45</v>
      </c>
      <c r="F14" s="1">
        <v>123</v>
      </c>
      <c r="G14" s="1">
        <v>103</v>
      </c>
      <c r="H14" s="17">
        <v>1.5</v>
      </c>
      <c r="I14" s="17">
        <v>189.2</v>
      </c>
      <c r="J14" s="17">
        <v>337.59</v>
      </c>
      <c r="K14" s="17">
        <v>68.666666666666671</v>
      </c>
      <c r="P14" s="1"/>
      <c r="Q14" s="1"/>
      <c r="R14" s="17"/>
      <c r="S14" s="17"/>
      <c r="T14" s="17"/>
      <c r="U14" s="1"/>
      <c r="V14" s="18"/>
      <c r="W14" s="18"/>
      <c r="X14" s="18"/>
      <c r="Y14" s="18"/>
      <c r="Z14" s="18"/>
    </row>
    <row r="15" spans="1:26">
      <c r="A15" s="1">
        <v>13</v>
      </c>
      <c r="B15" s="40"/>
      <c r="C15" s="14" t="s">
        <v>29</v>
      </c>
      <c r="D15" s="1">
        <v>30</v>
      </c>
      <c r="E15" s="1">
        <v>28</v>
      </c>
      <c r="F15" s="1">
        <v>77</v>
      </c>
      <c r="G15" s="1">
        <v>57</v>
      </c>
      <c r="H15" s="17">
        <v>0.8</v>
      </c>
      <c r="I15" s="17">
        <v>341</v>
      </c>
      <c r="J15" s="17">
        <v>346.08</v>
      </c>
      <c r="K15" s="17">
        <v>71.25</v>
      </c>
      <c r="P15" s="1"/>
      <c r="Q15" s="1"/>
      <c r="R15" s="17"/>
      <c r="S15" s="17"/>
      <c r="T15" s="17"/>
      <c r="U15" s="1"/>
      <c r="V15" s="18"/>
      <c r="W15" s="18"/>
      <c r="X15" s="18"/>
      <c r="Y15" s="18"/>
      <c r="Z15" s="18"/>
    </row>
    <row r="16" spans="1:26">
      <c r="A16" s="1">
        <v>14</v>
      </c>
      <c r="B16" s="40"/>
      <c r="C16" s="14" t="s">
        <v>30</v>
      </c>
      <c r="D16" s="1">
        <v>148</v>
      </c>
      <c r="E16" s="1">
        <v>142</v>
      </c>
      <c r="F16" s="1">
        <v>414</v>
      </c>
      <c r="G16" s="1">
        <v>394</v>
      </c>
      <c r="H16" s="17">
        <v>24</v>
      </c>
      <c r="I16" s="17">
        <v>110.17</v>
      </c>
      <c r="J16" s="17">
        <v>310.11</v>
      </c>
      <c r="K16" s="17">
        <v>16.416666666666668</v>
      </c>
      <c r="P16" s="1"/>
      <c r="Q16" s="31"/>
      <c r="R16" s="17"/>
      <c r="S16" s="17"/>
      <c r="T16" s="17"/>
      <c r="U16" s="1"/>
      <c r="V16" s="18"/>
      <c r="W16" s="18"/>
      <c r="X16" s="18"/>
      <c r="Y16" s="18"/>
    </row>
    <row r="17" spans="1:24">
      <c r="A17" s="1">
        <v>15</v>
      </c>
      <c r="B17" s="40" t="s">
        <v>75</v>
      </c>
      <c r="C17" s="14" t="s">
        <v>28</v>
      </c>
      <c r="D17" s="1">
        <v>104</v>
      </c>
      <c r="E17" s="1">
        <v>99</v>
      </c>
      <c r="F17" s="1">
        <v>270</v>
      </c>
      <c r="G17" s="1">
        <v>250</v>
      </c>
      <c r="H17" s="17">
        <v>3.3</v>
      </c>
      <c r="I17" s="17">
        <v>135.16</v>
      </c>
      <c r="J17" s="17">
        <v>338.85</v>
      </c>
      <c r="K17" s="17">
        <v>75.757575757575765</v>
      </c>
      <c r="Q17" s="31"/>
    </row>
    <row r="18" spans="1:24">
      <c r="A18" s="1">
        <v>16</v>
      </c>
      <c r="B18" s="40"/>
      <c r="C18" s="14" t="s">
        <v>29</v>
      </c>
      <c r="D18" s="1">
        <v>105</v>
      </c>
      <c r="E18" s="1">
        <v>101</v>
      </c>
      <c r="F18" s="1">
        <v>276</v>
      </c>
      <c r="G18" s="1">
        <v>256</v>
      </c>
      <c r="H18" s="17">
        <v>5.5</v>
      </c>
      <c r="I18" s="17">
        <v>138.49</v>
      </c>
      <c r="J18" s="17">
        <v>334.43</v>
      </c>
      <c r="K18" s="17">
        <v>46.545454545454547</v>
      </c>
    </row>
    <row r="19" spans="1:24">
      <c r="A19" s="1">
        <v>17</v>
      </c>
      <c r="B19" s="40"/>
      <c r="C19" s="14" t="s">
        <v>30</v>
      </c>
      <c r="D19" s="1">
        <v>254</v>
      </c>
      <c r="E19" s="1">
        <v>241</v>
      </c>
      <c r="F19" s="1">
        <v>695</v>
      </c>
      <c r="G19" s="1">
        <v>675</v>
      </c>
      <c r="H19" s="17">
        <v>20.5</v>
      </c>
      <c r="I19" s="17">
        <v>64.260000000000005</v>
      </c>
      <c r="J19" s="17">
        <v>317.25</v>
      </c>
      <c r="K19" s="17">
        <v>32.926829268292686</v>
      </c>
    </row>
    <row r="20" spans="1:24">
      <c r="A20" s="1">
        <v>18</v>
      </c>
      <c r="B20" s="1" t="s">
        <v>64</v>
      </c>
      <c r="C20" s="1" t="s">
        <v>9</v>
      </c>
      <c r="D20" s="1">
        <v>587</v>
      </c>
      <c r="E20" s="1">
        <v>559</v>
      </c>
      <c r="F20" s="1">
        <v>1277</v>
      </c>
      <c r="G20" s="1">
        <v>1257</v>
      </c>
      <c r="H20" s="17">
        <v>10</v>
      </c>
      <c r="I20" s="17">
        <v>39.89</v>
      </c>
      <c r="J20" s="17">
        <v>442.89</v>
      </c>
      <c r="K20" s="17">
        <v>125.7</v>
      </c>
    </row>
    <row r="21" spans="1:24">
      <c r="A21" s="1">
        <v>19</v>
      </c>
      <c r="B21" s="1" t="s">
        <v>65</v>
      </c>
      <c r="C21" s="1" t="s">
        <v>9</v>
      </c>
      <c r="D21" s="1">
        <v>476</v>
      </c>
      <c r="E21" s="1">
        <v>455</v>
      </c>
      <c r="F21" s="1">
        <v>1048</v>
      </c>
      <c r="G21" s="1">
        <v>1028</v>
      </c>
      <c r="H21" s="17">
        <v>10</v>
      </c>
      <c r="I21" s="17">
        <v>55.69</v>
      </c>
      <c r="J21" s="17">
        <v>434.69</v>
      </c>
      <c r="K21" s="17">
        <v>102.8</v>
      </c>
    </row>
    <row r="22" spans="1:24">
      <c r="A22" s="1">
        <v>20</v>
      </c>
      <c r="B22" s="1" t="s">
        <v>74</v>
      </c>
      <c r="C22" s="1" t="s">
        <v>9</v>
      </c>
      <c r="D22" s="1">
        <v>594</v>
      </c>
      <c r="E22" s="1">
        <v>569</v>
      </c>
      <c r="F22" s="1">
        <v>1292</v>
      </c>
      <c r="G22" s="1">
        <v>1272</v>
      </c>
      <c r="H22" s="17">
        <v>10</v>
      </c>
      <c r="I22" s="17">
        <v>55.98</v>
      </c>
      <c r="J22" s="17">
        <v>442.48</v>
      </c>
      <c r="K22" s="17">
        <v>127.2</v>
      </c>
      <c r="X22" s="2"/>
    </row>
    <row r="23" spans="1:24">
      <c r="A23" s="1">
        <v>21</v>
      </c>
      <c r="B23" s="1" t="s">
        <v>75</v>
      </c>
      <c r="C23" s="1" t="s">
        <v>9</v>
      </c>
      <c r="D23" s="1">
        <v>663</v>
      </c>
      <c r="E23" s="1">
        <v>631</v>
      </c>
      <c r="F23" s="1">
        <v>1456</v>
      </c>
      <c r="G23" s="1">
        <v>1436</v>
      </c>
      <c r="H23" s="17">
        <v>10</v>
      </c>
      <c r="I23" s="17">
        <v>36.950000000000003</v>
      </c>
      <c r="J23" s="17">
        <v>436.5</v>
      </c>
      <c r="K23" s="17">
        <v>143.6</v>
      </c>
    </row>
    <row r="24" spans="1:24">
      <c r="A24" s="1">
        <v>22</v>
      </c>
      <c r="B24" s="1" t="s">
        <v>64</v>
      </c>
      <c r="C24" s="1" t="s">
        <v>10</v>
      </c>
      <c r="D24" s="1">
        <v>34</v>
      </c>
      <c r="E24" s="1">
        <v>32</v>
      </c>
      <c r="F24" s="1">
        <v>74</v>
      </c>
      <c r="G24" s="1">
        <v>59</v>
      </c>
      <c r="H24" s="17">
        <v>13.5</v>
      </c>
      <c r="I24" s="17">
        <v>412.76</v>
      </c>
      <c r="J24" s="17">
        <v>441.85</v>
      </c>
      <c r="K24" s="17">
        <v>4.3703703703703702</v>
      </c>
    </row>
    <row r="25" spans="1:24">
      <c r="A25" s="1">
        <v>23</v>
      </c>
      <c r="B25" s="1" t="s">
        <v>65</v>
      </c>
      <c r="C25" s="1" t="s">
        <v>10</v>
      </c>
      <c r="D25" s="1">
        <v>48</v>
      </c>
      <c r="E25" s="1">
        <v>46</v>
      </c>
      <c r="F25" s="1">
        <v>105</v>
      </c>
      <c r="G25" s="1">
        <v>90</v>
      </c>
      <c r="H25" s="17">
        <v>18.100000000000001</v>
      </c>
      <c r="I25" s="17">
        <v>226.4</v>
      </c>
      <c r="J25" s="17">
        <v>441.38</v>
      </c>
      <c r="K25" s="17">
        <v>4.9723756906077341</v>
      </c>
    </row>
    <row r="26" spans="1:24">
      <c r="A26" s="1">
        <v>24</v>
      </c>
      <c r="B26" s="1" t="s">
        <v>74</v>
      </c>
      <c r="C26" s="1" t="s">
        <v>10</v>
      </c>
      <c r="D26" s="1">
        <v>79</v>
      </c>
      <c r="E26" s="1">
        <v>74</v>
      </c>
      <c r="F26" s="1">
        <v>176</v>
      </c>
      <c r="G26" s="1">
        <v>161</v>
      </c>
      <c r="H26" s="17">
        <v>40.6</v>
      </c>
      <c r="I26" s="17">
        <v>193.7</v>
      </c>
      <c r="J26" s="17">
        <v>429.79</v>
      </c>
      <c r="K26" s="17">
        <v>3.9655172413793101</v>
      </c>
    </row>
    <row r="27" spans="1:24">
      <c r="A27" s="1">
        <v>25</v>
      </c>
      <c r="B27" s="1" t="s">
        <v>75</v>
      </c>
      <c r="C27" s="1" t="s">
        <v>10</v>
      </c>
      <c r="D27" s="1">
        <v>84</v>
      </c>
      <c r="E27" s="1">
        <v>81</v>
      </c>
      <c r="F27" s="1">
        <v>184</v>
      </c>
      <c r="G27" s="1">
        <v>169</v>
      </c>
      <c r="H27" s="17">
        <v>34.200000000000003</v>
      </c>
      <c r="I27" s="17">
        <v>226.88</v>
      </c>
      <c r="J27" s="17">
        <v>436.98</v>
      </c>
      <c r="K27" s="17">
        <v>4.9415204678362565</v>
      </c>
    </row>
    <row r="28" spans="1:24">
      <c r="A28" s="10">
        <v>26</v>
      </c>
      <c r="B28" s="10" t="s">
        <v>76</v>
      </c>
      <c r="C28" s="10" t="s">
        <v>12</v>
      </c>
      <c r="D28" s="10">
        <v>164</v>
      </c>
      <c r="E28" s="10">
        <v>157</v>
      </c>
      <c r="F28" s="10">
        <v>352</v>
      </c>
      <c r="G28" s="10">
        <v>337</v>
      </c>
      <c r="H28" s="26">
        <v>1</v>
      </c>
      <c r="I28" s="26">
        <v>119.35</v>
      </c>
      <c r="J28" s="26">
        <v>450.42</v>
      </c>
      <c r="K28" s="26">
        <v>3370</v>
      </c>
    </row>
    <row r="32" spans="1:24" ht="24">
      <c r="A32" t="s">
        <v>45</v>
      </c>
      <c r="B32" t="s">
        <v>89</v>
      </c>
    </row>
    <row r="33" spans="1:25" ht="24">
      <c r="A33" s="9" t="s">
        <v>114</v>
      </c>
      <c r="B33" s="9" t="s">
        <v>13</v>
      </c>
      <c r="C33" s="9" t="s">
        <v>14</v>
      </c>
      <c r="D33" s="9" t="s">
        <v>1</v>
      </c>
      <c r="E33" s="9" t="s">
        <v>2</v>
      </c>
      <c r="F33" s="9" t="s">
        <v>3</v>
      </c>
      <c r="G33" s="11" t="s">
        <v>27</v>
      </c>
      <c r="H33" s="9" t="s">
        <v>5</v>
      </c>
      <c r="I33" s="9" t="s">
        <v>6</v>
      </c>
      <c r="J33" s="9" t="s">
        <v>7</v>
      </c>
      <c r="K33" s="9" t="s">
        <v>11</v>
      </c>
      <c r="P33" t="s">
        <v>45</v>
      </c>
      <c r="Q33" t="s">
        <v>86</v>
      </c>
    </row>
    <row r="34" spans="1:25" ht="22">
      <c r="A34" s="1">
        <v>1</v>
      </c>
      <c r="B34" s="1" t="s">
        <v>8</v>
      </c>
      <c r="C34" s="1" t="s">
        <v>4</v>
      </c>
      <c r="D34" s="1">
        <v>6</v>
      </c>
      <c r="E34" s="1">
        <v>6</v>
      </c>
      <c r="F34" s="1">
        <v>18</v>
      </c>
      <c r="G34" s="1"/>
      <c r="H34" s="17">
        <v>10.1</v>
      </c>
      <c r="I34" s="17">
        <v>476.27</v>
      </c>
      <c r="J34" s="17">
        <v>302.05</v>
      </c>
      <c r="K34" s="17"/>
      <c r="P34" s="38"/>
      <c r="Q34" s="38" t="s">
        <v>13</v>
      </c>
      <c r="R34" s="6" t="s">
        <v>8</v>
      </c>
      <c r="S34" s="6" t="s">
        <v>10</v>
      </c>
      <c r="T34" s="6" t="s">
        <v>9</v>
      </c>
      <c r="U34" s="6"/>
      <c r="V34" s="3" t="s">
        <v>18</v>
      </c>
      <c r="W34" s="3" t="s">
        <v>19</v>
      </c>
      <c r="X34" s="3" t="s">
        <v>20</v>
      </c>
      <c r="Y34" s="3"/>
    </row>
    <row r="35" spans="1:25" ht="22">
      <c r="A35" s="1">
        <v>2</v>
      </c>
      <c r="B35" s="1" t="s">
        <v>8</v>
      </c>
      <c r="C35" s="1" t="s">
        <v>4</v>
      </c>
      <c r="D35" s="1">
        <v>5</v>
      </c>
      <c r="E35" s="1">
        <v>5</v>
      </c>
      <c r="F35" s="1">
        <v>13</v>
      </c>
      <c r="G35" s="1"/>
      <c r="H35" s="17">
        <v>17.2</v>
      </c>
      <c r="I35" s="17">
        <v>661</v>
      </c>
      <c r="J35" s="17">
        <v>316.70999999999998</v>
      </c>
      <c r="K35" s="17"/>
      <c r="P35" s="39"/>
      <c r="Q35" s="39"/>
      <c r="R35" s="7" t="s">
        <v>23</v>
      </c>
      <c r="S35" s="7" t="s">
        <v>23</v>
      </c>
      <c r="T35" s="7" t="s">
        <v>23</v>
      </c>
      <c r="U35" s="7"/>
      <c r="V35" s="8" t="s">
        <v>21</v>
      </c>
      <c r="W35" s="8" t="s">
        <v>21</v>
      </c>
      <c r="X35" s="8" t="s">
        <v>22</v>
      </c>
      <c r="Y35" s="8"/>
    </row>
    <row r="36" spans="1:25">
      <c r="A36" s="1">
        <v>3</v>
      </c>
      <c r="B36" s="1" t="s">
        <v>8</v>
      </c>
      <c r="C36" s="1" t="s">
        <v>4</v>
      </c>
      <c r="D36" s="1">
        <v>5</v>
      </c>
      <c r="E36" s="1">
        <v>5</v>
      </c>
      <c r="F36" s="1">
        <v>17</v>
      </c>
      <c r="G36" s="1"/>
      <c r="H36" s="17">
        <v>23</v>
      </c>
      <c r="I36" s="17">
        <v>578.70000000000005</v>
      </c>
      <c r="J36" s="17">
        <v>259.86</v>
      </c>
      <c r="K36" s="17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>
      <c r="A37" s="1">
        <v>4</v>
      </c>
      <c r="B37" s="1" t="s">
        <v>8</v>
      </c>
      <c r="C37" s="1" t="s">
        <v>4</v>
      </c>
      <c r="D37" s="1">
        <v>4</v>
      </c>
      <c r="E37" s="1">
        <v>4</v>
      </c>
      <c r="F37" s="1">
        <v>13</v>
      </c>
      <c r="G37" s="1"/>
      <c r="H37" s="17">
        <v>31.5</v>
      </c>
      <c r="I37" s="17">
        <v>546.61</v>
      </c>
      <c r="J37" s="17">
        <v>245.44</v>
      </c>
      <c r="K37" s="17"/>
      <c r="P37" s="1"/>
      <c r="Q37" s="14" t="s">
        <v>77</v>
      </c>
      <c r="R37" s="17">
        <v>64.38</v>
      </c>
      <c r="S37" s="17">
        <v>17.803030303030305</v>
      </c>
      <c r="T37" s="17">
        <v>414.9</v>
      </c>
      <c r="U37" s="1"/>
      <c r="V37" s="18">
        <v>0.1551699204627621</v>
      </c>
      <c r="W37" s="18">
        <v>4.2909207768209945E-2</v>
      </c>
      <c r="X37" s="18">
        <v>4.3079638666805109E-3</v>
      </c>
      <c r="Y37" s="18"/>
    </row>
    <row r="38" spans="1:25">
      <c r="A38" s="1">
        <v>5</v>
      </c>
      <c r="B38" s="1" t="s">
        <v>8</v>
      </c>
      <c r="C38" s="1" t="s">
        <v>4</v>
      </c>
      <c r="D38" s="1">
        <v>5</v>
      </c>
      <c r="E38" s="1">
        <v>5</v>
      </c>
      <c r="F38" s="1">
        <v>16</v>
      </c>
      <c r="G38" s="1"/>
      <c r="H38" s="17">
        <v>39.6</v>
      </c>
      <c r="I38" s="17">
        <v>531.09</v>
      </c>
      <c r="J38" s="17">
        <v>267</v>
      </c>
      <c r="K38" s="17"/>
      <c r="P38" s="1"/>
      <c r="Q38" s="14" t="s">
        <v>78</v>
      </c>
      <c r="R38" s="17">
        <v>81.31</v>
      </c>
      <c r="S38" s="17">
        <v>12.471042471042471</v>
      </c>
      <c r="T38" s="17">
        <v>425.7</v>
      </c>
      <c r="U38" s="1"/>
      <c r="V38" s="18">
        <v>0.19100305379375149</v>
      </c>
      <c r="W38" s="18">
        <v>2.9295378132587438E-2</v>
      </c>
      <c r="X38" s="18">
        <v>4.4201017547502858E-3</v>
      </c>
      <c r="Y38" s="18"/>
    </row>
    <row r="39" spans="1:25">
      <c r="A39" s="1">
        <v>6</v>
      </c>
      <c r="B39" s="1" t="s">
        <v>9</v>
      </c>
      <c r="C39" s="1" t="s">
        <v>4</v>
      </c>
      <c r="D39" s="1">
        <v>10</v>
      </c>
      <c r="E39" s="1">
        <v>10</v>
      </c>
      <c r="F39" s="1">
        <v>21</v>
      </c>
      <c r="G39" s="1"/>
      <c r="H39" s="17">
        <v>10</v>
      </c>
      <c r="I39" s="17">
        <v>801.02</v>
      </c>
      <c r="J39" s="17">
        <v>445.19</v>
      </c>
      <c r="K39" s="17"/>
      <c r="P39" s="1"/>
      <c r="Q39" s="14" t="s">
        <v>79</v>
      </c>
      <c r="R39" s="17">
        <v>74.08</v>
      </c>
      <c r="S39" s="17">
        <v>15.0187265917603</v>
      </c>
      <c r="T39" s="17">
        <v>389.8</v>
      </c>
      <c r="U39" s="1"/>
      <c r="V39" s="18">
        <v>0.19004617752693689</v>
      </c>
      <c r="W39" s="18">
        <v>3.8529313986044894E-2</v>
      </c>
      <c r="X39" s="18">
        <v>4.047347108296127E-3</v>
      </c>
      <c r="Y39" s="18"/>
    </row>
    <row r="40" spans="1:25">
      <c r="A40" s="1">
        <v>7</v>
      </c>
      <c r="B40" s="1" t="s">
        <v>10</v>
      </c>
      <c r="C40" s="1" t="s">
        <v>4</v>
      </c>
      <c r="D40" s="1">
        <v>7</v>
      </c>
      <c r="E40" s="1">
        <v>7</v>
      </c>
      <c r="F40" s="1">
        <v>16</v>
      </c>
      <c r="G40" s="1"/>
      <c r="H40" s="17">
        <v>50</v>
      </c>
      <c r="I40" s="17">
        <v>678.68</v>
      </c>
      <c r="J40" s="17">
        <v>442.21</v>
      </c>
      <c r="K40" s="17"/>
      <c r="P40" s="1"/>
      <c r="Q40" s="14" t="s">
        <v>80</v>
      </c>
      <c r="R40" s="17">
        <v>31.64</v>
      </c>
      <c r="S40" s="17">
        <v>5.9870550161812304</v>
      </c>
      <c r="T40" s="17">
        <v>190.1</v>
      </c>
      <c r="U40" s="1"/>
      <c r="V40" s="18">
        <v>0.16643871646501843</v>
      </c>
      <c r="W40" s="18">
        <v>3.1494239958870227E-2</v>
      </c>
      <c r="X40" s="18">
        <v>1.973834492783719E-3</v>
      </c>
      <c r="Y40" s="18"/>
    </row>
    <row r="41" spans="1:25">
      <c r="A41" s="1">
        <v>8</v>
      </c>
      <c r="B41" s="40" t="s">
        <v>77</v>
      </c>
      <c r="C41" s="14" t="s">
        <v>28</v>
      </c>
      <c r="D41" s="1">
        <v>668</v>
      </c>
      <c r="E41" s="1">
        <v>640</v>
      </c>
      <c r="F41" s="1">
        <v>1764</v>
      </c>
      <c r="G41" s="1">
        <f>F41-15.4</f>
        <v>1748.6</v>
      </c>
      <c r="H41" s="17">
        <v>22.6</v>
      </c>
      <c r="I41" s="17">
        <v>31.52</v>
      </c>
      <c r="J41" s="17">
        <v>331.17</v>
      </c>
      <c r="K41" s="17">
        <f>G41/H41</f>
        <v>77.371681415929189</v>
      </c>
      <c r="P41" s="1"/>
      <c r="Q41" s="14" t="s">
        <v>81</v>
      </c>
      <c r="R41" s="17">
        <v>66.3</v>
      </c>
      <c r="S41" s="17">
        <v>12.52840909090909</v>
      </c>
      <c r="T41" s="17">
        <v>389.8</v>
      </c>
      <c r="U41" s="1"/>
      <c r="V41" s="18">
        <v>0.17008722421754746</v>
      </c>
      <c r="W41" s="18">
        <v>3.2140608237324501E-2</v>
      </c>
      <c r="X41" s="18">
        <v>4.047347108296127E-3</v>
      </c>
      <c r="Y41" s="18"/>
    </row>
    <row r="42" spans="1:25">
      <c r="A42" s="1">
        <v>9</v>
      </c>
      <c r="B42" s="40"/>
      <c r="C42" s="14" t="s">
        <v>29</v>
      </c>
      <c r="D42" s="1">
        <v>695</v>
      </c>
      <c r="E42" s="1">
        <v>666</v>
      </c>
      <c r="F42" s="1">
        <v>1852</v>
      </c>
      <c r="G42" s="1">
        <f t="shared" ref="G42:G61" si="0">F42-15.4</f>
        <v>1836.6</v>
      </c>
      <c r="H42" s="17">
        <v>29.1</v>
      </c>
      <c r="I42" s="17">
        <v>31.14</v>
      </c>
      <c r="J42" s="17">
        <v>328.04</v>
      </c>
      <c r="K42" s="17">
        <f t="shared" ref="K42:K61" si="1">G42/H42</f>
        <v>63.113402061855666</v>
      </c>
      <c r="P42" s="1"/>
      <c r="Q42" s="14" t="s">
        <v>82</v>
      </c>
      <c r="R42" s="17">
        <v>73.5</v>
      </c>
      <c r="S42" s="17">
        <v>14.041297935103245</v>
      </c>
      <c r="T42" s="17">
        <v>359.2</v>
      </c>
      <c r="U42" s="1"/>
      <c r="V42" s="18">
        <v>0.20462138084632517</v>
      </c>
      <c r="W42" s="18">
        <v>3.9090473093271842E-2</v>
      </c>
      <c r="X42" s="18">
        <v>3.7296230920984322E-3</v>
      </c>
      <c r="Y42" s="18"/>
    </row>
    <row r="43" spans="1:25">
      <c r="A43" s="1">
        <v>10</v>
      </c>
      <c r="B43" s="40"/>
      <c r="C43" s="14" t="s">
        <v>30</v>
      </c>
      <c r="D43" s="1">
        <v>438</v>
      </c>
      <c r="E43" s="1">
        <v>419</v>
      </c>
      <c r="F43" s="1">
        <v>1153</v>
      </c>
      <c r="G43" s="1">
        <f t="shared" si="0"/>
        <v>1137.5999999999999</v>
      </c>
      <c r="H43" s="17">
        <v>21.6</v>
      </c>
      <c r="I43" s="17">
        <v>45.74</v>
      </c>
      <c r="J43" s="17">
        <v>332.9</v>
      </c>
      <c r="K43" s="17">
        <f t="shared" si="1"/>
        <v>52.666666666666657</v>
      </c>
      <c r="P43" s="1"/>
      <c r="Q43" s="32" t="s">
        <v>83</v>
      </c>
      <c r="R43" s="36">
        <v>37.869999999999997</v>
      </c>
      <c r="S43" s="36">
        <v>7.8109452736318401</v>
      </c>
      <c r="T43" s="36">
        <v>249.5</v>
      </c>
      <c r="U43" s="30"/>
      <c r="V43" s="18">
        <v>0.15178356713426852</v>
      </c>
      <c r="W43" s="18">
        <v>3.1306393882291943E-2</v>
      </c>
      <c r="X43" s="18">
        <v>2.5905928771674802E-3</v>
      </c>
      <c r="Y43" s="18"/>
    </row>
    <row r="44" spans="1:25">
      <c r="A44" s="1">
        <v>11</v>
      </c>
      <c r="B44" s="40" t="s">
        <v>78</v>
      </c>
      <c r="C44" s="14" t="s">
        <v>28</v>
      </c>
      <c r="D44" s="1">
        <v>605</v>
      </c>
      <c r="E44" s="1">
        <v>576</v>
      </c>
      <c r="F44" s="1">
        <v>1620</v>
      </c>
      <c r="G44" s="1">
        <f t="shared" si="0"/>
        <v>1604.6</v>
      </c>
      <c r="H44" s="17">
        <v>21.3</v>
      </c>
      <c r="I44" s="17">
        <v>48.84</v>
      </c>
      <c r="J44" s="17">
        <v>325.76</v>
      </c>
      <c r="K44" s="17">
        <f t="shared" si="1"/>
        <v>75.333333333333329</v>
      </c>
      <c r="P44" s="1"/>
      <c r="Q44" s="14" t="s">
        <v>84</v>
      </c>
      <c r="R44" s="17">
        <v>71.25</v>
      </c>
      <c r="S44" s="17">
        <v>12.222222222222221</v>
      </c>
      <c r="T44" s="17">
        <v>406.5</v>
      </c>
      <c r="U44" s="1"/>
      <c r="V44" s="18">
        <v>0.17527675276752769</v>
      </c>
      <c r="W44" s="18">
        <v>3.0066967336340029E-2</v>
      </c>
      <c r="X44" s="18">
        <v>4.2207455092929079E-3</v>
      </c>
      <c r="Y44" s="18"/>
    </row>
    <row r="45" spans="1:25">
      <c r="A45" s="1">
        <v>12</v>
      </c>
      <c r="B45" s="40"/>
      <c r="C45" s="14" t="s">
        <v>29</v>
      </c>
      <c r="D45" s="1">
        <v>609</v>
      </c>
      <c r="E45" s="1">
        <v>582</v>
      </c>
      <c r="F45" s="1">
        <v>1630</v>
      </c>
      <c r="G45" s="1">
        <f t="shared" si="0"/>
        <v>1614.6</v>
      </c>
      <c r="H45" s="17">
        <v>23.1</v>
      </c>
      <c r="I45" s="17">
        <v>34.69</v>
      </c>
      <c r="J45" s="17">
        <v>326.10000000000002</v>
      </c>
      <c r="K45" s="17">
        <f t="shared" si="1"/>
        <v>69.896103896103881</v>
      </c>
      <c r="P45" s="1"/>
      <c r="Q45" s="1"/>
      <c r="R45" s="17"/>
      <c r="S45" s="17"/>
      <c r="T45" s="17"/>
      <c r="U45" s="1"/>
      <c r="V45" s="10"/>
      <c r="W45" s="10"/>
      <c r="X45" s="10"/>
      <c r="Y45" s="10"/>
    </row>
    <row r="46" spans="1:25">
      <c r="A46" s="1">
        <v>13</v>
      </c>
      <c r="B46" s="40"/>
      <c r="C46" s="14" t="s">
        <v>30</v>
      </c>
      <c r="D46" s="1">
        <v>869</v>
      </c>
      <c r="E46" s="1">
        <v>833</v>
      </c>
      <c r="F46" s="1">
        <v>2335</v>
      </c>
      <c r="G46" s="1">
        <f t="shared" si="0"/>
        <v>2319.6</v>
      </c>
      <c r="H46" s="17">
        <v>23.5</v>
      </c>
      <c r="I46" s="17">
        <v>24.37</v>
      </c>
      <c r="J46" s="17">
        <v>324.70999999999998</v>
      </c>
      <c r="K46" s="17">
        <f t="shared" si="1"/>
        <v>98.706382978723397</v>
      </c>
      <c r="P46" s="3"/>
      <c r="Q46" s="3" t="s">
        <v>15</v>
      </c>
      <c r="R46" s="19">
        <v>62.541249999999998</v>
      </c>
      <c r="S46" s="19">
        <v>12.2</v>
      </c>
      <c r="T46" s="19">
        <v>353.18749999999994</v>
      </c>
      <c r="U46" s="20"/>
      <c r="V46" s="12">
        <v>0.17555334915176718</v>
      </c>
      <c r="W46" s="18">
        <v>3.4789455501806989E-2</v>
      </c>
      <c r="X46" s="18">
        <v>3.8209947045997296E-3</v>
      </c>
      <c r="Y46" s="18"/>
    </row>
    <row r="47" spans="1:25">
      <c r="A47" s="1">
        <v>14</v>
      </c>
      <c r="B47" s="40" t="s">
        <v>79</v>
      </c>
      <c r="C47" s="14" t="s">
        <v>28</v>
      </c>
      <c r="D47" s="1">
        <v>702</v>
      </c>
      <c r="E47" s="1">
        <v>670</v>
      </c>
      <c r="F47" s="1">
        <v>1933</v>
      </c>
      <c r="G47" s="1">
        <f t="shared" si="0"/>
        <v>1917.6</v>
      </c>
      <c r="H47" s="17">
        <v>25.2</v>
      </c>
      <c r="I47" s="17">
        <v>33.58</v>
      </c>
      <c r="J47" s="17">
        <v>315.57</v>
      </c>
      <c r="K47" s="17">
        <f t="shared" si="1"/>
        <v>76.095238095238088</v>
      </c>
      <c r="P47" s="4"/>
      <c r="Q47" s="4" t="s">
        <v>16</v>
      </c>
      <c r="R47" s="21">
        <v>18</v>
      </c>
      <c r="S47" s="21">
        <v>3.8</v>
      </c>
      <c r="T47" s="21">
        <v>86.2</v>
      </c>
      <c r="U47" s="22"/>
      <c r="V47" s="12">
        <v>1.857823320262994E-2</v>
      </c>
      <c r="W47" s="18">
        <v>5.343377428251697E-3</v>
      </c>
      <c r="X47" s="18">
        <v>9.0468284082188897E-4</v>
      </c>
      <c r="Y47" s="18"/>
    </row>
    <row r="48" spans="1:25">
      <c r="A48" s="1">
        <v>15</v>
      </c>
      <c r="B48" s="40"/>
      <c r="C48" s="14" t="s">
        <v>29</v>
      </c>
      <c r="D48" s="1">
        <v>626</v>
      </c>
      <c r="E48" s="1">
        <v>597</v>
      </c>
      <c r="F48" s="1">
        <v>1692</v>
      </c>
      <c r="G48" s="1">
        <f t="shared" si="0"/>
        <v>1676.6</v>
      </c>
      <c r="H48" s="17">
        <v>22.8</v>
      </c>
      <c r="I48" s="17">
        <v>37.67</v>
      </c>
      <c r="J48" s="17">
        <v>322.60000000000002</v>
      </c>
      <c r="K48" s="17">
        <f t="shared" si="1"/>
        <v>73.535087719298232</v>
      </c>
      <c r="P48" s="4"/>
      <c r="Q48" s="4" t="s">
        <v>17</v>
      </c>
      <c r="R48" s="5">
        <v>8</v>
      </c>
      <c r="S48" s="5">
        <v>8</v>
      </c>
      <c r="T48" s="5">
        <v>8</v>
      </c>
      <c r="U48" s="5"/>
      <c r="V48" s="5">
        <v>8</v>
      </c>
      <c r="W48" s="5">
        <v>8</v>
      </c>
      <c r="X48" s="5">
        <v>8</v>
      </c>
      <c r="Y48" s="5"/>
    </row>
    <row r="49" spans="1:25">
      <c r="A49" s="1">
        <v>16</v>
      </c>
      <c r="B49" s="40"/>
      <c r="C49" s="14" t="s">
        <v>30</v>
      </c>
      <c r="D49" s="1">
        <v>606</v>
      </c>
      <c r="E49" s="1">
        <v>581</v>
      </c>
      <c r="F49" s="1">
        <v>1642</v>
      </c>
      <c r="G49" s="1">
        <f t="shared" si="0"/>
        <v>1626.6</v>
      </c>
      <c r="H49" s="17">
        <v>22.4</v>
      </c>
      <c r="I49" s="17">
        <v>33.89</v>
      </c>
      <c r="J49" s="17">
        <v>321.74</v>
      </c>
      <c r="K49" s="17">
        <f t="shared" si="1"/>
        <v>72.616071428571431</v>
      </c>
      <c r="P49" s="1"/>
      <c r="Q49" s="1"/>
      <c r="R49" s="17"/>
      <c r="S49" s="17"/>
      <c r="T49" s="17"/>
      <c r="U49" s="1"/>
      <c r="V49" s="18"/>
      <c r="W49" s="18"/>
      <c r="X49" s="18"/>
      <c r="Y49" s="18"/>
    </row>
    <row r="50" spans="1:25">
      <c r="A50" s="1">
        <v>17</v>
      </c>
      <c r="B50" s="40" t="s">
        <v>80</v>
      </c>
      <c r="C50" s="14" t="s">
        <v>28</v>
      </c>
      <c r="D50" s="1">
        <v>253</v>
      </c>
      <c r="E50" s="1">
        <v>240</v>
      </c>
      <c r="F50" s="1">
        <v>691</v>
      </c>
      <c r="G50" s="1">
        <f t="shared" si="0"/>
        <v>675.6</v>
      </c>
      <c r="H50" s="17">
        <v>22</v>
      </c>
      <c r="I50" s="17">
        <v>50.66</v>
      </c>
      <c r="J50" s="17">
        <v>318.3</v>
      </c>
      <c r="K50" s="17">
        <f t="shared" si="1"/>
        <v>30.709090909090911</v>
      </c>
      <c r="P50" s="1"/>
      <c r="Q50" s="1"/>
      <c r="R50" s="17"/>
      <c r="S50" s="13"/>
      <c r="T50" s="17"/>
      <c r="U50" s="1"/>
      <c r="V50" s="18"/>
      <c r="W50" s="18"/>
      <c r="X50" s="18"/>
      <c r="Y50" s="18"/>
    </row>
    <row r="51" spans="1:25">
      <c r="A51" s="1">
        <v>18</v>
      </c>
      <c r="B51" s="40"/>
      <c r="C51" s="14" t="s">
        <v>29</v>
      </c>
      <c r="D51" s="1">
        <v>280</v>
      </c>
      <c r="E51" s="1">
        <v>262</v>
      </c>
      <c r="F51" s="1">
        <v>765</v>
      </c>
      <c r="G51" s="1">
        <f t="shared" si="0"/>
        <v>749.6</v>
      </c>
      <c r="H51" s="17">
        <v>26.9</v>
      </c>
      <c r="I51" s="17">
        <v>70.319999999999993</v>
      </c>
      <c r="J51" s="17">
        <v>318.42</v>
      </c>
      <c r="K51" s="17">
        <f t="shared" si="1"/>
        <v>27.866171003717476</v>
      </c>
    </row>
    <row r="52" spans="1:25">
      <c r="A52" s="1">
        <v>19</v>
      </c>
      <c r="B52" s="40"/>
      <c r="C52" s="14" t="s">
        <v>30</v>
      </c>
      <c r="D52" s="1">
        <v>303</v>
      </c>
      <c r="E52" s="1">
        <v>289</v>
      </c>
      <c r="F52" s="1">
        <v>815</v>
      </c>
      <c r="G52" s="1">
        <f t="shared" si="0"/>
        <v>799.6</v>
      </c>
      <c r="H52" s="17">
        <v>22</v>
      </c>
      <c r="I52" s="17">
        <v>57.58</v>
      </c>
      <c r="J52" s="17">
        <v>324.43</v>
      </c>
      <c r="K52" s="17">
        <f t="shared" si="1"/>
        <v>36.345454545454544</v>
      </c>
    </row>
    <row r="53" spans="1:25">
      <c r="A53" s="1">
        <v>20</v>
      </c>
      <c r="B53" s="40" t="s">
        <v>81</v>
      </c>
      <c r="C53" s="14" t="s">
        <v>28</v>
      </c>
      <c r="D53" s="1">
        <v>493</v>
      </c>
      <c r="E53" s="1">
        <v>469</v>
      </c>
      <c r="F53" s="1">
        <v>1312</v>
      </c>
      <c r="G53" s="1">
        <f t="shared" si="0"/>
        <v>1296.5999999999999</v>
      </c>
      <c r="H53" s="17">
        <v>18.600000000000001</v>
      </c>
      <c r="I53" s="17">
        <v>50.37</v>
      </c>
      <c r="J53" s="17">
        <v>328.48</v>
      </c>
      <c r="K53" s="17">
        <f t="shared" si="1"/>
        <v>69.709677419354833</v>
      </c>
    </row>
    <row r="54" spans="1:25">
      <c r="A54" s="1">
        <v>21</v>
      </c>
      <c r="B54" s="40"/>
      <c r="C54" s="14" t="s">
        <v>29</v>
      </c>
      <c r="D54" s="1">
        <v>674</v>
      </c>
      <c r="E54" s="1">
        <v>645</v>
      </c>
      <c r="F54" s="1">
        <v>1813</v>
      </c>
      <c r="G54" s="1">
        <f t="shared" si="0"/>
        <v>1797.6</v>
      </c>
      <c r="H54" s="17">
        <v>25.9</v>
      </c>
      <c r="I54" s="17">
        <v>34.6</v>
      </c>
      <c r="J54" s="17">
        <v>324.64</v>
      </c>
      <c r="K54" s="17">
        <f t="shared" si="1"/>
        <v>69.405405405405403</v>
      </c>
    </row>
    <row r="55" spans="1:25">
      <c r="A55" s="1">
        <v>22</v>
      </c>
      <c r="B55" s="40"/>
      <c r="C55" s="14" t="s">
        <v>30</v>
      </c>
      <c r="D55" s="1">
        <v>588</v>
      </c>
      <c r="E55" s="1">
        <v>562</v>
      </c>
      <c r="F55" s="1">
        <v>1576</v>
      </c>
      <c r="G55" s="1">
        <f t="shared" si="0"/>
        <v>1560.6</v>
      </c>
      <c r="H55" s="17">
        <v>26.1</v>
      </c>
      <c r="I55" s="17">
        <v>38.700000000000003</v>
      </c>
      <c r="J55" s="17">
        <v>325.63</v>
      </c>
      <c r="K55" s="17">
        <f t="shared" si="1"/>
        <v>59.793103448275858</v>
      </c>
    </row>
    <row r="56" spans="1:25">
      <c r="A56" s="1">
        <v>23</v>
      </c>
      <c r="B56" s="40" t="s">
        <v>82</v>
      </c>
      <c r="C56" s="14" t="s">
        <v>28</v>
      </c>
      <c r="D56" s="1">
        <v>979</v>
      </c>
      <c r="E56" s="1">
        <v>939</v>
      </c>
      <c r="F56" s="1">
        <v>2672</v>
      </c>
      <c r="G56" s="1">
        <f t="shared" si="0"/>
        <v>2656.6</v>
      </c>
      <c r="H56" s="17">
        <v>35.6</v>
      </c>
      <c r="I56" s="17">
        <v>20.82</v>
      </c>
      <c r="J56" s="17">
        <v>318.91000000000003</v>
      </c>
      <c r="K56" s="17">
        <f t="shared" si="1"/>
        <v>74.623595505617971</v>
      </c>
    </row>
    <row r="57" spans="1:25">
      <c r="A57" s="1">
        <v>24</v>
      </c>
      <c r="B57" s="40"/>
      <c r="C57" s="14" t="s">
        <v>29</v>
      </c>
      <c r="D57" s="1">
        <v>871</v>
      </c>
      <c r="E57" s="1">
        <v>831</v>
      </c>
      <c r="F57" s="1">
        <v>2362</v>
      </c>
      <c r="G57" s="1">
        <f t="shared" si="0"/>
        <v>2346.6</v>
      </c>
      <c r="H57" s="17">
        <v>31.5</v>
      </c>
      <c r="I57" s="17">
        <v>26.63</v>
      </c>
      <c r="J57" s="17">
        <v>321.04000000000002</v>
      </c>
      <c r="K57" s="17">
        <f t="shared" si="1"/>
        <v>74.495238095238093</v>
      </c>
    </row>
    <row r="58" spans="1:25">
      <c r="A58" s="1">
        <v>25</v>
      </c>
      <c r="B58" s="40"/>
      <c r="C58" s="14" t="s">
        <v>30</v>
      </c>
      <c r="D58" s="1">
        <v>706</v>
      </c>
      <c r="E58" s="1">
        <v>671</v>
      </c>
      <c r="F58" s="1">
        <v>1857</v>
      </c>
      <c r="G58" s="1">
        <f t="shared" si="0"/>
        <v>1841.6</v>
      </c>
      <c r="H58" s="17">
        <v>25.8</v>
      </c>
      <c r="I58" s="17">
        <v>24.96</v>
      </c>
      <c r="J58" s="17">
        <v>332.67</v>
      </c>
      <c r="K58" s="17">
        <f t="shared" si="1"/>
        <v>71.379844961240309</v>
      </c>
    </row>
    <row r="59" spans="1:25">
      <c r="A59" s="1">
        <v>26</v>
      </c>
      <c r="B59" s="40" t="s">
        <v>83</v>
      </c>
      <c r="C59" s="14" t="s">
        <v>28</v>
      </c>
      <c r="D59" s="1">
        <v>363</v>
      </c>
      <c r="E59" s="1">
        <v>347</v>
      </c>
      <c r="F59" s="1">
        <v>1011</v>
      </c>
      <c r="G59" s="1">
        <f t="shared" si="0"/>
        <v>995.6</v>
      </c>
      <c r="H59" s="17">
        <v>26.6</v>
      </c>
      <c r="I59" s="17">
        <v>56.21</v>
      </c>
      <c r="J59" s="17">
        <v>311.16000000000003</v>
      </c>
      <c r="K59" s="17">
        <f t="shared" si="1"/>
        <v>37.428571428571431</v>
      </c>
    </row>
    <row r="60" spans="1:25">
      <c r="A60" s="1">
        <v>27</v>
      </c>
      <c r="B60" s="40"/>
      <c r="C60" s="14" t="s">
        <v>29</v>
      </c>
      <c r="D60" s="1">
        <v>400</v>
      </c>
      <c r="E60" s="1">
        <v>380</v>
      </c>
      <c r="F60" s="1">
        <v>1113</v>
      </c>
      <c r="G60" s="1">
        <f t="shared" si="0"/>
        <v>1097.5999999999999</v>
      </c>
      <c r="H60" s="17">
        <v>31</v>
      </c>
      <c r="I60" s="17">
        <v>46.96</v>
      </c>
      <c r="J60" s="17">
        <v>311.8</v>
      </c>
      <c r="K60" s="17">
        <f t="shared" si="1"/>
        <v>35.406451612903226</v>
      </c>
    </row>
    <row r="61" spans="1:25">
      <c r="A61" s="1">
        <v>28</v>
      </c>
      <c r="B61" s="40"/>
      <c r="C61" s="14" t="s">
        <v>30</v>
      </c>
      <c r="D61" s="1">
        <v>352</v>
      </c>
      <c r="E61" s="1">
        <v>335</v>
      </c>
      <c r="F61" s="1">
        <v>945</v>
      </c>
      <c r="G61" s="1">
        <f t="shared" si="0"/>
        <v>929.6</v>
      </c>
      <c r="H61" s="17">
        <v>22.8</v>
      </c>
      <c r="I61" s="17">
        <v>69.489999999999995</v>
      </c>
      <c r="J61" s="17">
        <v>325.48</v>
      </c>
      <c r="K61" s="17">
        <f t="shared" si="1"/>
        <v>40.771929824561404</v>
      </c>
    </row>
    <row r="62" spans="1:25">
      <c r="A62" s="1">
        <v>29</v>
      </c>
      <c r="B62" s="40" t="s">
        <v>84</v>
      </c>
      <c r="C62" s="14" t="s">
        <v>28</v>
      </c>
      <c r="D62" s="1">
        <v>422</v>
      </c>
      <c r="E62" s="1">
        <v>401</v>
      </c>
      <c r="F62" s="1">
        <v>1185</v>
      </c>
      <c r="G62" s="1">
        <f>F62-15.4</f>
        <v>1169.5999999999999</v>
      </c>
      <c r="H62" s="17">
        <v>26.4</v>
      </c>
      <c r="I62" s="17">
        <v>47.66</v>
      </c>
      <c r="J62" s="17">
        <v>308.17</v>
      </c>
      <c r="K62" s="17">
        <f>G62/H62</f>
        <v>44.303030303030305</v>
      </c>
    </row>
    <row r="63" spans="1:25">
      <c r="A63" s="1">
        <v>30</v>
      </c>
      <c r="B63" s="40"/>
      <c r="C63" s="14" t="s">
        <v>29</v>
      </c>
      <c r="D63" s="1">
        <v>809</v>
      </c>
      <c r="E63" s="1">
        <v>770</v>
      </c>
      <c r="F63" s="1">
        <v>2141</v>
      </c>
      <c r="G63" s="1">
        <f>F63-15.4</f>
        <v>2125.6</v>
      </c>
      <c r="H63" s="17">
        <v>25.4</v>
      </c>
      <c r="I63" s="17">
        <v>31.18</v>
      </c>
      <c r="J63" s="17">
        <v>330.66</v>
      </c>
      <c r="K63" s="17">
        <f>G63/H63</f>
        <v>83.685039370078741</v>
      </c>
    </row>
    <row r="64" spans="1:25">
      <c r="A64" s="1">
        <v>31</v>
      </c>
      <c r="B64" s="40"/>
      <c r="C64" s="14" t="s">
        <v>30</v>
      </c>
      <c r="D64" s="1">
        <v>720</v>
      </c>
      <c r="E64" s="1">
        <v>689</v>
      </c>
      <c r="F64" s="1">
        <v>1919</v>
      </c>
      <c r="G64" s="1">
        <f>F64-15.4</f>
        <v>1903.6</v>
      </c>
      <c r="H64" s="17">
        <v>22.2</v>
      </c>
      <c r="I64" s="17">
        <v>37.380000000000003</v>
      </c>
      <c r="J64" s="17">
        <v>327.86</v>
      </c>
      <c r="K64" s="17">
        <f>G64/H64</f>
        <v>85.747747747747752</v>
      </c>
    </row>
    <row r="65" spans="1:11">
      <c r="A65" s="1">
        <v>32</v>
      </c>
      <c r="B65" s="14" t="s">
        <v>77</v>
      </c>
      <c r="C65" s="14" t="s">
        <v>9</v>
      </c>
      <c r="D65" s="1">
        <v>1944</v>
      </c>
      <c r="E65" s="1">
        <v>1829</v>
      </c>
      <c r="F65" s="1">
        <v>4170</v>
      </c>
      <c r="G65" s="1">
        <f>F65-F$3</f>
        <v>4149</v>
      </c>
      <c r="H65" s="17">
        <v>10</v>
      </c>
      <c r="I65" s="17">
        <v>21.09</v>
      </c>
      <c r="J65" s="17">
        <v>451.56</v>
      </c>
      <c r="K65" s="17">
        <f>G65/H65</f>
        <v>414.9</v>
      </c>
    </row>
    <row r="66" spans="1:11">
      <c r="A66" s="1">
        <v>33</v>
      </c>
      <c r="B66" s="14" t="s">
        <v>78</v>
      </c>
      <c r="C66" s="14" t="s">
        <v>9</v>
      </c>
      <c r="D66" s="1">
        <v>2003</v>
      </c>
      <c r="E66" s="1">
        <v>1881</v>
      </c>
      <c r="F66" s="1">
        <v>4278</v>
      </c>
      <c r="G66" s="1">
        <f t="shared" ref="G66:G72" si="2">F66-F$3</f>
        <v>4257</v>
      </c>
      <c r="H66" s="17">
        <v>10</v>
      </c>
      <c r="I66" s="17">
        <v>18.260000000000002</v>
      </c>
      <c r="J66" s="17">
        <v>454.56</v>
      </c>
      <c r="K66" s="17">
        <f t="shared" ref="K66:K80" si="3">G66/H66</f>
        <v>425.7</v>
      </c>
    </row>
    <row r="67" spans="1:11">
      <c r="A67" s="1">
        <v>34</v>
      </c>
      <c r="B67" s="14" t="s">
        <v>79</v>
      </c>
      <c r="C67" s="14" t="s">
        <v>9</v>
      </c>
      <c r="D67" s="1">
        <v>1834</v>
      </c>
      <c r="E67" s="1">
        <v>1725</v>
      </c>
      <c r="F67" s="1">
        <v>3919</v>
      </c>
      <c r="G67" s="1">
        <f t="shared" si="2"/>
        <v>3898</v>
      </c>
      <c r="H67" s="17">
        <v>10</v>
      </c>
      <c r="I67" s="17">
        <v>17.43</v>
      </c>
      <c r="J67" s="17">
        <v>454.14</v>
      </c>
      <c r="K67" s="17">
        <f t="shared" si="3"/>
        <v>389.8</v>
      </c>
    </row>
    <row r="68" spans="1:11">
      <c r="A68" s="1">
        <v>35</v>
      </c>
      <c r="B68" s="14" t="s">
        <v>80</v>
      </c>
      <c r="C68" s="14" t="s">
        <v>9</v>
      </c>
      <c r="D68" s="1">
        <v>898</v>
      </c>
      <c r="E68" s="1">
        <v>841</v>
      </c>
      <c r="F68" s="1">
        <v>1922</v>
      </c>
      <c r="G68" s="1">
        <f t="shared" si="2"/>
        <v>1901</v>
      </c>
      <c r="H68" s="17">
        <v>10</v>
      </c>
      <c r="I68" s="17">
        <v>27.66</v>
      </c>
      <c r="J68" s="17">
        <v>453.07</v>
      </c>
      <c r="K68" s="17">
        <f t="shared" si="3"/>
        <v>190.1</v>
      </c>
    </row>
    <row r="69" spans="1:11">
      <c r="A69" s="1">
        <v>36</v>
      </c>
      <c r="B69" s="14" t="s">
        <v>81</v>
      </c>
      <c r="C69" s="14" t="s">
        <v>9</v>
      </c>
      <c r="D69" s="1">
        <v>1831</v>
      </c>
      <c r="E69" s="1">
        <v>1719</v>
      </c>
      <c r="F69" s="1">
        <v>3919</v>
      </c>
      <c r="G69" s="1">
        <f t="shared" si="2"/>
        <v>3898</v>
      </c>
      <c r="H69" s="17">
        <v>10</v>
      </c>
      <c r="I69" s="17">
        <v>18.32</v>
      </c>
      <c r="J69" s="17">
        <v>453.06</v>
      </c>
      <c r="K69" s="17">
        <f t="shared" si="3"/>
        <v>389.8</v>
      </c>
    </row>
    <row r="70" spans="1:11">
      <c r="A70" s="1">
        <v>37</v>
      </c>
      <c r="B70" s="14" t="s">
        <v>82</v>
      </c>
      <c r="C70" s="14" t="s">
        <v>9</v>
      </c>
      <c r="D70" s="1">
        <v>1695</v>
      </c>
      <c r="E70" s="1">
        <v>1583</v>
      </c>
      <c r="F70" s="1">
        <v>3613</v>
      </c>
      <c r="G70" s="1">
        <f t="shared" si="2"/>
        <v>3592</v>
      </c>
      <c r="H70" s="17">
        <v>10</v>
      </c>
      <c r="I70" s="17">
        <v>17.36</v>
      </c>
      <c r="J70" s="17">
        <v>455.64</v>
      </c>
      <c r="K70" s="17">
        <f t="shared" si="3"/>
        <v>359.2</v>
      </c>
    </row>
    <row r="71" spans="1:11">
      <c r="A71" s="1">
        <v>38</v>
      </c>
      <c r="B71" s="14" t="s">
        <v>83</v>
      </c>
      <c r="C71" s="14" t="s">
        <v>9</v>
      </c>
      <c r="D71" s="1">
        <v>1167</v>
      </c>
      <c r="E71" s="1">
        <v>1097</v>
      </c>
      <c r="F71" s="1">
        <v>2516</v>
      </c>
      <c r="G71" s="1">
        <f t="shared" si="2"/>
        <v>2495</v>
      </c>
      <c r="H71" s="17">
        <v>10</v>
      </c>
      <c r="I71" s="17">
        <v>25.79</v>
      </c>
      <c r="J71" s="17">
        <v>448.55</v>
      </c>
      <c r="K71" s="17">
        <f t="shared" si="3"/>
        <v>249.5</v>
      </c>
    </row>
    <row r="72" spans="1:11">
      <c r="A72" s="1">
        <v>39</v>
      </c>
      <c r="B72" s="14" t="s">
        <v>84</v>
      </c>
      <c r="C72" s="14" t="s">
        <v>9</v>
      </c>
      <c r="D72" s="1">
        <v>1902</v>
      </c>
      <c r="E72" s="1">
        <v>1797</v>
      </c>
      <c r="F72" s="1">
        <v>4086</v>
      </c>
      <c r="G72" s="1">
        <f t="shared" si="2"/>
        <v>4065</v>
      </c>
      <c r="H72" s="17">
        <v>10</v>
      </c>
      <c r="I72" s="17">
        <v>17.03</v>
      </c>
      <c r="J72" s="17">
        <v>450.79</v>
      </c>
      <c r="K72" s="17">
        <f t="shared" si="3"/>
        <v>406.5</v>
      </c>
    </row>
    <row r="73" spans="1:11">
      <c r="A73" s="1">
        <v>40</v>
      </c>
      <c r="B73" s="14" t="s">
        <v>77</v>
      </c>
      <c r="C73" s="14" t="s">
        <v>10</v>
      </c>
      <c r="D73" s="1">
        <v>117</v>
      </c>
      <c r="E73" s="1">
        <v>111</v>
      </c>
      <c r="F73" s="1">
        <v>251</v>
      </c>
      <c r="G73" s="1">
        <f t="shared" ref="G73:G80" si="4">F73-F$4</f>
        <v>231</v>
      </c>
      <c r="H73" s="17">
        <v>13.2</v>
      </c>
      <c r="I73" s="17">
        <v>138.38</v>
      </c>
      <c r="J73" s="17">
        <v>452</v>
      </c>
      <c r="K73" s="17">
        <f t="shared" si="3"/>
        <v>17.5</v>
      </c>
    </row>
    <row r="74" spans="1:11">
      <c r="A74" s="1">
        <v>41</v>
      </c>
      <c r="B74" s="14" t="s">
        <v>78</v>
      </c>
      <c r="C74" s="14" t="s">
        <v>10</v>
      </c>
      <c r="D74" s="1">
        <v>157</v>
      </c>
      <c r="E74" s="1">
        <v>150</v>
      </c>
      <c r="F74" s="1">
        <v>339</v>
      </c>
      <c r="G74" s="1">
        <f t="shared" si="4"/>
        <v>319</v>
      </c>
      <c r="H74" s="17">
        <v>25.9</v>
      </c>
      <c r="I74" s="17">
        <v>101.43</v>
      </c>
      <c r="J74" s="17">
        <v>446.68</v>
      </c>
      <c r="K74" s="17">
        <f t="shared" si="3"/>
        <v>12.316602316602317</v>
      </c>
    </row>
    <row r="75" spans="1:11">
      <c r="A75" s="1">
        <v>42</v>
      </c>
      <c r="B75" s="14" t="s">
        <v>79</v>
      </c>
      <c r="C75" s="14" t="s">
        <v>10</v>
      </c>
      <c r="D75" s="1">
        <v>193</v>
      </c>
      <c r="E75" s="1">
        <v>181</v>
      </c>
      <c r="F75" s="1">
        <v>417</v>
      </c>
      <c r="G75" s="1">
        <f t="shared" si="4"/>
        <v>397</v>
      </c>
      <c r="H75" s="17">
        <v>26.7</v>
      </c>
      <c r="I75" s="17">
        <v>85.97</v>
      </c>
      <c r="J75" s="17">
        <v>446.1</v>
      </c>
      <c r="K75" s="17">
        <f t="shared" si="3"/>
        <v>14.868913857677903</v>
      </c>
    </row>
    <row r="76" spans="1:11">
      <c r="A76" s="1">
        <v>43</v>
      </c>
      <c r="B76" s="14" t="s">
        <v>80</v>
      </c>
      <c r="C76" s="14" t="s">
        <v>10</v>
      </c>
      <c r="D76" s="1">
        <v>93</v>
      </c>
      <c r="E76" s="1">
        <v>89</v>
      </c>
      <c r="F76" s="1">
        <v>201</v>
      </c>
      <c r="G76" s="1">
        <f t="shared" si="4"/>
        <v>181</v>
      </c>
      <c r="H76" s="17">
        <v>30.9</v>
      </c>
      <c r="I76" s="17">
        <v>150.85</v>
      </c>
      <c r="J76" s="17">
        <v>447.39</v>
      </c>
      <c r="K76" s="17">
        <f t="shared" si="3"/>
        <v>5.8576051779935279</v>
      </c>
    </row>
    <row r="77" spans="1:11">
      <c r="A77" s="1">
        <v>44</v>
      </c>
      <c r="B77" s="14" t="s">
        <v>81</v>
      </c>
      <c r="C77" s="14" t="s">
        <v>10</v>
      </c>
      <c r="D77" s="1">
        <v>207</v>
      </c>
      <c r="E77" s="1">
        <v>196</v>
      </c>
      <c r="F77" s="1">
        <v>457</v>
      </c>
      <c r="G77" s="1">
        <f t="shared" si="4"/>
        <v>437</v>
      </c>
      <c r="H77" s="17">
        <v>35.200000000000003</v>
      </c>
      <c r="I77" s="17">
        <v>82.48</v>
      </c>
      <c r="J77" s="17">
        <v>431.5</v>
      </c>
      <c r="K77" s="17">
        <f t="shared" si="3"/>
        <v>12.414772727272727</v>
      </c>
    </row>
    <row r="78" spans="1:11">
      <c r="A78" s="1">
        <v>45</v>
      </c>
      <c r="B78" s="14" t="s">
        <v>82</v>
      </c>
      <c r="C78" s="14" t="s">
        <v>10</v>
      </c>
      <c r="D78" s="1">
        <v>225</v>
      </c>
      <c r="E78" s="1">
        <v>208</v>
      </c>
      <c r="F78" s="1">
        <v>492</v>
      </c>
      <c r="G78" s="1">
        <f t="shared" si="4"/>
        <v>472</v>
      </c>
      <c r="H78" s="17">
        <v>33.9</v>
      </c>
      <c r="I78" s="17">
        <v>97.04</v>
      </c>
      <c r="J78" s="17">
        <v>438.37</v>
      </c>
      <c r="K78" s="17">
        <f t="shared" si="3"/>
        <v>13.923303834808261</v>
      </c>
    </row>
    <row r="79" spans="1:11">
      <c r="A79" s="1">
        <v>46</v>
      </c>
      <c r="B79" s="14" t="s">
        <v>83</v>
      </c>
      <c r="C79" s="14" t="s">
        <v>10</v>
      </c>
      <c r="D79" s="1">
        <v>80</v>
      </c>
      <c r="E79" s="1">
        <v>76</v>
      </c>
      <c r="F79" s="1">
        <v>173</v>
      </c>
      <c r="G79" s="1">
        <f t="shared" si="4"/>
        <v>153</v>
      </c>
      <c r="H79" s="17">
        <v>20.100000000000001</v>
      </c>
      <c r="I79" s="17">
        <v>134.63</v>
      </c>
      <c r="J79" s="17">
        <v>442.86</v>
      </c>
      <c r="K79" s="17">
        <f t="shared" si="3"/>
        <v>7.611940298507462</v>
      </c>
    </row>
    <row r="80" spans="1:11">
      <c r="A80" s="1">
        <v>47</v>
      </c>
      <c r="B80" s="14" t="s">
        <v>84</v>
      </c>
      <c r="C80" s="1" t="s">
        <v>10</v>
      </c>
      <c r="D80" s="1">
        <v>160</v>
      </c>
      <c r="E80" s="1">
        <v>150</v>
      </c>
      <c r="F80" s="1">
        <v>346</v>
      </c>
      <c r="G80" s="1">
        <f t="shared" si="4"/>
        <v>326</v>
      </c>
      <c r="H80" s="17">
        <v>27</v>
      </c>
      <c r="I80" s="17">
        <v>106.91</v>
      </c>
      <c r="J80" s="17">
        <v>447.94</v>
      </c>
      <c r="K80" s="17">
        <f t="shared" si="3"/>
        <v>12.074074074074074</v>
      </c>
    </row>
    <row r="81" spans="1:11">
      <c r="A81" s="10">
        <v>48</v>
      </c>
      <c r="B81" s="10" t="s">
        <v>85</v>
      </c>
      <c r="C81" s="10" t="s">
        <v>12</v>
      </c>
      <c r="D81" s="10">
        <v>4554</v>
      </c>
      <c r="E81" s="10">
        <v>4312</v>
      </c>
      <c r="F81" s="10">
        <v>9647</v>
      </c>
      <c r="G81" s="10">
        <v>9631</v>
      </c>
      <c r="H81" s="26">
        <v>1</v>
      </c>
      <c r="I81" s="26">
        <v>13.74</v>
      </c>
      <c r="J81" s="26">
        <v>460.86</v>
      </c>
      <c r="K81" s="26">
        <v>96310</v>
      </c>
    </row>
    <row r="82" spans="1:11">
      <c r="A82" s="1"/>
      <c r="B82" s="14"/>
      <c r="C82" s="14"/>
      <c r="D82" s="14"/>
      <c r="E82" s="14"/>
      <c r="F82" s="14"/>
      <c r="G82" s="14"/>
      <c r="H82" s="14"/>
      <c r="I82" s="15"/>
      <c r="J82" s="15"/>
      <c r="K82" s="15"/>
    </row>
    <row r="83" spans="1:11">
      <c r="A83" s="1"/>
      <c r="B83" s="14"/>
      <c r="C83" s="14"/>
      <c r="D83" s="14"/>
      <c r="E83" s="14"/>
      <c r="F83" s="14"/>
      <c r="G83" s="14"/>
      <c r="H83" s="14"/>
      <c r="I83" s="14"/>
      <c r="J83" s="14"/>
      <c r="K83" s="15"/>
    </row>
    <row r="84" spans="1:11">
      <c r="A84" s="1"/>
      <c r="B84" s="14"/>
      <c r="C84" s="14"/>
      <c r="D84" s="14"/>
      <c r="E84" s="14"/>
      <c r="F84" s="14"/>
      <c r="G84" s="14"/>
      <c r="H84" s="14"/>
      <c r="I84" s="14"/>
      <c r="J84" s="14"/>
      <c r="K84" s="15"/>
    </row>
    <row r="85" spans="1:11">
      <c r="A85" s="1"/>
      <c r="B85" s="14"/>
      <c r="C85" s="14"/>
      <c r="D85" s="14"/>
      <c r="E85" s="14"/>
      <c r="F85" s="14"/>
      <c r="G85" s="14"/>
      <c r="H85" s="14"/>
      <c r="I85" s="14"/>
      <c r="J85" s="14"/>
      <c r="K85" s="15"/>
    </row>
    <row r="86" spans="1:11">
      <c r="A86" s="1"/>
      <c r="B86" s="14"/>
      <c r="C86" s="14"/>
      <c r="D86" s="14"/>
      <c r="E86" s="14"/>
      <c r="F86" s="14"/>
      <c r="G86" s="14"/>
      <c r="H86" s="14"/>
      <c r="I86" s="14"/>
      <c r="J86" s="14"/>
      <c r="K86" s="15"/>
    </row>
    <row r="87" spans="1:11">
      <c r="A87" s="1"/>
      <c r="B87" s="14"/>
      <c r="C87" s="14"/>
      <c r="D87" s="14"/>
      <c r="E87" s="14"/>
      <c r="F87" s="14"/>
      <c r="G87" s="14"/>
      <c r="H87" s="14"/>
      <c r="I87" s="14"/>
      <c r="J87" s="14"/>
      <c r="K87" s="15"/>
    </row>
    <row r="88" spans="1:11">
      <c r="A88" s="1"/>
      <c r="B88" s="14"/>
      <c r="C88" s="14"/>
      <c r="D88" s="14"/>
      <c r="E88" s="14"/>
      <c r="F88" s="14"/>
      <c r="G88" s="14"/>
      <c r="H88" s="14"/>
      <c r="I88" s="14"/>
      <c r="J88" s="15"/>
      <c r="K88" s="15"/>
    </row>
    <row r="89" spans="1:11">
      <c r="A89" s="1"/>
      <c r="B89" s="14"/>
      <c r="C89" s="14"/>
      <c r="D89" s="14"/>
      <c r="E89" s="14"/>
      <c r="F89" s="14"/>
      <c r="G89" s="14"/>
      <c r="H89" s="14"/>
      <c r="I89" s="14"/>
      <c r="J89" s="14"/>
      <c r="K89" s="15"/>
    </row>
    <row r="90" spans="1:11">
      <c r="A90" s="1"/>
      <c r="B90" s="14"/>
      <c r="C90" s="14"/>
      <c r="D90" s="14"/>
      <c r="E90" s="14"/>
      <c r="F90" s="14"/>
      <c r="G90" s="14"/>
      <c r="H90" s="14"/>
      <c r="I90" s="14"/>
      <c r="J90" s="14"/>
      <c r="K90" s="15"/>
    </row>
    <row r="91" spans="1:11">
      <c r="A91" s="1"/>
      <c r="B91" s="14"/>
      <c r="C91" s="14"/>
      <c r="D91" s="14"/>
      <c r="E91" s="14"/>
      <c r="F91" s="14"/>
      <c r="G91" s="14"/>
      <c r="H91" s="14"/>
      <c r="I91" s="14"/>
      <c r="J91" s="14"/>
      <c r="K91" s="15"/>
    </row>
    <row r="92" spans="1:11">
      <c r="A92" s="1"/>
      <c r="B92" s="1"/>
      <c r="C92" s="14"/>
      <c r="D92" s="14"/>
      <c r="E92" s="14"/>
      <c r="F92" s="14"/>
      <c r="G92" s="14"/>
      <c r="H92" s="14"/>
      <c r="I92" s="15"/>
      <c r="J92" s="15"/>
      <c r="K92" s="15"/>
    </row>
    <row r="93" spans="1:11">
      <c r="A93" s="1"/>
      <c r="B93" s="1"/>
      <c r="C93" s="14"/>
      <c r="D93" s="1"/>
      <c r="E93" s="1"/>
      <c r="F93" s="1"/>
      <c r="G93" s="1"/>
      <c r="H93" s="1"/>
      <c r="I93" s="13"/>
      <c r="J93" s="13"/>
      <c r="K93" s="13"/>
    </row>
    <row r="94" spans="1:11">
      <c r="A94" s="1"/>
      <c r="B94" s="1"/>
      <c r="C94" s="1"/>
      <c r="D94" s="1"/>
      <c r="E94" s="1"/>
      <c r="F94" s="1"/>
      <c r="G94" s="1"/>
      <c r="H94" s="13"/>
      <c r="I94" s="13"/>
      <c r="J94" s="13"/>
      <c r="K94" s="13"/>
    </row>
    <row r="95" spans="1:11">
      <c r="A95" s="1"/>
      <c r="B95" s="1"/>
      <c r="C95" s="1"/>
      <c r="D95" s="1"/>
      <c r="E95" s="1"/>
      <c r="F95" s="1"/>
      <c r="G95" s="1"/>
      <c r="H95" s="13"/>
      <c r="I95" s="13"/>
      <c r="J95" s="13"/>
      <c r="K95" s="13"/>
    </row>
    <row r="96" spans="1:11">
      <c r="A96" s="1"/>
      <c r="B96" s="1"/>
      <c r="C96" s="1"/>
      <c r="D96" s="1"/>
      <c r="E96" s="1"/>
      <c r="F96" s="1"/>
      <c r="G96" s="1"/>
      <c r="H96" s="13"/>
      <c r="I96" s="13"/>
      <c r="J96" s="13"/>
      <c r="K96" s="13"/>
    </row>
    <row r="97" spans="1:11">
      <c r="A97" s="1"/>
      <c r="B97" s="1"/>
      <c r="C97" s="1"/>
      <c r="D97" s="1"/>
      <c r="E97" s="1"/>
      <c r="F97" s="1"/>
      <c r="G97" s="1"/>
      <c r="H97" s="13"/>
      <c r="I97" s="13"/>
      <c r="J97" s="13"/>
      <c r="K97" s="13"/>
    </row>
    <row r="98" spans="1:11">
      <c r="A98" s="1"/>
      <c r="B98" s="1"/>
      <c r="C98" s="1"/>
      <c r="D98" s="1"/>
      <c r="E98" s="1"/>
      <c r="F98" s="1"/>
      <c r="G98" s="1"/>
      <c r="H98" s="13"/>
      <c r="I98" s="13"/>
      <c r="J98" s="13"/>
      <c r="K98" s="13"/>
    </row>
    <row r="99" spans="1:11">
      <c r="A99" s="1"/>
      <c r="B99" s="1"/>
      <c r="C99" s="1"/>
      <c r="D99" s="1"/>
      <c r="E99" s="1"/>
      <c r="F99" s="1"/>
      <c r="G99" s="1"/>
      <c r="H99" s="13"/>
      <c r="I99" s="13"/>
      <c r="J99" s="13"/>
      <c r="K99" s="13"/>
    </row>
    <row r="100" spans="1:11">
      <c r="A100" s="1"/>
      <c r="B100" s="1"/>
      <c r="C100" s="1"/>
      <c r="D100" s="1"/>
      <c r="E100" s="1"/>
      <c r="F100" s="1"/>
      <c r="G100" s="1"/>
      <c r="H100" s="13"/>
      <c r="I100" s="13"/>
      <c r="J100" s="13"/>
      <c r="K100" s="13"/>
    </row>
    <row r="101" spans="1:11">
      <c r="A101" s="1"/>
      <c r="B101" s="1"/>
      <c r="C101" s="1"/>
      <c r="D101" s="1"/>
      <c r="E101" s="1"/>
      <c r="F101" s="1"/>
      <c r="G101" s="1"/>
      <c r="H101" s="13"/>
      <c r="I101" s="13"/>
      <c r="J101" s="13"/>
      <c r="K101" s="13"/>
    </row>
    <row r="102" spans="1:11">
      <c r="A102" s="1"/>
      <c r="B102" s="1"/>
      <c r="C102" s="1"/>
      <c r="D102" s="1"/>
      <c r="E102" s="1"/>
      <c r="F102" s="1"/>
      <c r="G102" s="1"/>
      <c r="H102" s="13"/>
      <c r="I102" s="13"/>
      <c r="J102" s="13"/>
      <c r="K102" s="13"/>
    </row>
    <row r="103" spans="1:11">
      <c r="A103" s="1"/>
      <c r="B103" s="1"/>
      <c r="C103" s="1"/>
      <c r="D103" s="1"/>
      <c r="E103" s="1"/>
      <c r="F103" s="1"/>
      <c r="G103" s="1"/>
      <c r="H103" s="13"/>
      <c r="I103" s="13"/>
      <c r="J103" s="13"/>
      <c r="K103" s="13"/>
    </row>
    <row r="104" spans="1:11">
      <c r="A104" s="1"/>
      <c r="B104" s="1"/>
      <c r="C104" s="1"/>
      <c r="D104" s="1"/>
      <c r="E104" s="1"/>
      <c r="F104" s="1"/>
      <c r="G104" s="1"/>
      <c r="H104" s="13"/>
      <c r="I104" s="13"/>
      <c r="J104" s="13"/>
      <c r="K104" s="13"/>
    </row>
    <row r="105" spans="1:11">
      <c r="A105" s="1"/>
      <c r="B105" s="1"/>
      <c r="C105" s="1"/>
      <c r="D105" s="1"/>
      <c r="E105" s="1"/>
      <c r="F105" s="1"/>
      <c r="G105" s="1"/>
      <c r="H105" s="13"/>
      <c r="I105" s="13"/>
      <c r="J105" s="13"/>
      <c r="K105" s="13"/>
    </row>
    <row r="106" spans="1:11">
      <c r="A106" s="1"/>
      <c r="B106" s="1"/>
      <c r="C106" s="1"/>
      <c r="D106" s="1"/>
      <c r="E106" s="1"/>
      <c r="F106" s="1"/>
      <c r="G106" s="1"/>
      <c r="H106" s="13"/>
      <c r="I106" s="13"/>
      <c r="J106" s="13"/>
      <c r="K106" s="13"/>
    </row>
    <row r="107" spans="1:11">
      <c r="A107" s="1"/>
      <c r="B107" s="1"/>
      <c r="C107" s="1"/>
      <c r="D107" s="1"/>
      <c r="E107" s="1"/>
      <c r="F107" s="1"/>
      <c r="G107" s="1"/>
      <c r="H107" s="13"/>
      <c r="I107" s="13"/>
      <c r="J107" s="13"/>
      <c r="K107" s="13"/>
    </row>
    <row r="108" spans="1:11">
      <c r="A108" s="1"/>
      <c r="B108" s="1"/>
      <c r="C108" s="1"/>
      <c r="D108" s="1"/>
      <c r="E108" s="1"/>
      <c r="F108" s="1"/>
      <c r="G108" s="1"/>
      <c r="H108" s="13"/>
      <c r="I108" s="13"/>
      <c r="J108" s="13"/>
      <c r="K108" s="13"/>
    </row>
    <row r="109" spans="1:11">
      <c r="A109" s="1"/>
      <c r="B109" s="1"/>
      <c r="C109" s="1"/>
      <c r="D109" s="1"/>
      <c r="E109" s="1"/>
      <c r="F109" s="1"/>
      <c r="G109" s="1"/>
      <c r="H109" s="13"/>
      <c r="I109" s="13"/>
      <c r="J109" s="13"/>
      <c r="K109" s="13"/>
    </row>
    <row r="110" spans="1:11">
      <c r="A110" s="1"/>
      <c r="B110" s="1"/>
      <c r="C110" s="1"/>
      <c r="D110" s="1"/>
      <c r="E110" s="1"/>
      <c r="F110" s="1"/>
      <c r="G110" s="1"/>
      <c r="H110" s="13"/>
      <c r="I110" s="13"/>
      <c r="J110" s="13"/>
      <c r="K110" s="13"/>
    </row>
    <row r="111" spans="1:11">
      <c r="A111" s="1"/>
      <c r="B111" s="1"/>
      <c r="C111" s="1"/>
      <c r="D111" s="1"/>
      <c r="E111" s="1"/>
      <c r="F111" s="1"/>
      <c r="G111" s="1"/>
      <c r="H111" s="1"/>
      <c r="I111" s="13"/>
      <c r="J111" s="13"/>
      <c r="K111" s="13"/>
    </row>
    <row r="112" spans="1:11">
      <c r="A112" s="1"/>
      <c r="B112" s="1"/>
      <c r="C112" s="1"/>
      <c r="D112" s="1"/>
      <c r="E112" s="1"/>
      <c r="F112" s="1"/>
      <c r="G112" s="1"/>
      <c r="H112" s="1"/>
      <c r="I112" s="13"/>
      <c r="J112" s="13"/>
      <c r="K112" s="13"/>
    </row>
    <row r="113" spans="1:11">
      <c r="A113" s="1"/>
      <c r="B113" s="1"/>
      <c r="C113" s="1"/>
      <c r="D113" s="1"/>
      <c r="E113" s="1"/>
      <c r="F113" s="1"/>
      <c r="G113" s="1"/>
      <c r="H113" s="1"/>
      <c r="I113" s="13"/>
      <c r="J113" s="13"/>
      <c r="K113" s="13"/>
    </row>
    <row r="114" spans="1:11">
      <c r="A114" s="1"/>
      <c r="B114" s="1"/>
      <c r="C114" s="1"/>
      <c r="D114" s="1"/>
      <c r="E114" s="1"/>
      <c r="F114" s="1"/>
      <c r="G114" s="1"/>
      <c r="H114" s="1"/>
      <c r="I114" s="13"/>
      <c r="J114" s="13"/>
      <c r="K114" s="13"/>
    </row>
    <row r="115" spans="1:11">
      <c r="A115" s="1"/>
      <c r="B115" s="1"/>
      <c r="C115" s="1"/>
      <c r="D115" s="1"/>
      <c r="E115" s="1"/>
      <c r="F115" s="1"/>
      <c r="G115" s="1"/>
      <c r="H115" s="1"/>
      <c r="I115" s="13"/>
      <c r="J115" s="13"/>
      <c r="K115" s="13"/>
    </row>
    <row r="116" spans="1:11">
      <c r="A116" s="1"/>
      <c r="B116" s="1"/>
      <c r="C116" s="1"/>
      <c r="D116" s="1"/>
      <c r="E116" s="1"/>
      <c r="F116" s="1"/>
      <c r="G116" s="1"/>
      <c r="H116" s="1"/>
      <c r="I116" s="13"/>
      <c r="J116" s="13"/>
      <c r="K116" s="13"/>
    </row>
    <row r="117" spans="1:11">
      <c r="A117" s="1"/>
      <c r="B117" s="1"/>
      <c r="C117" s="1"/>
      <c r="D117" s="1"/>
      <c r="E117" s="1"/>
      <c r="F117" s="1"/>
      <c r="G117" s="1"/>
      <c r="H117" s="1"/>
      <c r="I117" s="13"/>
      <c r="J117" s="13"/>
      <c r="K117" s="13"/>
    </row>
    <row r="118" spans="1:11">
      <c r="A118" s="1"/>
      <c r="B118" s="1"/>
      <c r="C118" s="1"/>
      <c r="D118" s="1"/>
      <c r="E118" s="1"/>
      <c r="F118" s="1"/>
      <c r="G118" s="1"/>
      <c r="H118" s="1"/>
      <c r="I118" s="13"/>
      <c r="J118" s="13"/>
      <c r="K118" s="13"/>
    </row>
    <row r="119" spans="1:11">
      <c r="A119" s="1"/>
      <c r="B119" s="1"/>
      <c r="C119" s="1"/>
      <c r="D119" s="1"/>
      <c r="E119" s="1"/>
      <c r="F119" s="1"/>
      <c r="G119" s="1"/>
      <c r="H119" s="1"/>
      <c r="I119" s="13"/>
      <c r="J119" s="13"/>
      <c r="K119" s="13"/>
    </row>
    <row r="120" spans="1:11">
      <c r="A120" s="1"/>
      <c r="B120" s="1"/>
      <c r="C120" s="1"/>
      <c r="D120" s="1"/>
      <c r="E120" s="1"/>
      <c r="F120" s="1"/>
      <c r="G120" s="1"/>
      <c r="H120" s="1"/>
      <c r="I120" s="13"/>
      <c r="J120" s="13"/>
      <c r="K120" s="13"/>
    </row>
    <row r="121" spans="1:11">
      <c r="A121" s="1"/>
      <c r="B121" s="1"/>
      <c r="C121" s="1"/>
      <c r="D121" s="1"/>
      <c r="E121" s="1"/>
      <c r="F121" s="1"/>
      <c r="G121" s="1"/>
      <c r="H121" s="1"/>
      <c r="I121" s="13"/>
      <c r="J121" s="13"/>
      <c r="K121" s="13"/>
    </row>
    <row r="122" spans="1:11">
      <c r="A122" s="1"/>
      <c r="B122" s="1"/>
      <c r="C122" s="1"/>
      <c r="D122" s="1"/>
      <c r="E122" s="1"/>
      <c r="F122" s="1"/>
      <c r="G122" s="1"/>
      <c r="H122" s="1"/>
      <c r="I122" s="13"/>
      <c r="J122" s="13"/>
      <c r="K122" s="13"/>
    </row>
    <row r="123" spans="1:11">
      <c r="B123" s="1"/>
      <c r="C123" s="1"/>
      <c r="D123" s="1"/>
      <c r="E123" s="1"/>
      <c r="F123" s="1"/>
      <c r="G123" s="1"/>
      <c r="H123" s="1"/>
      <c r="I123" s="13"/>
      <c r="J123" s="13"/>
      <c r="K123" s="13"/>
    </row>
    <row r="124" spans="1:11">
      <c r="B124" s="1"/>
      <c r="C124" s="1"/>
      <c r="D124" s="1"/>
      <c r="E124" s="1"/>
      <c r="F124" s="1"/>
      <c r="G124" s="1"/>
      <c r="H124" s="1"/>
      <c r="I124" s="13"/>
      <c r="J124" s="13"/>
      <c r="K124" s="13"/>
    </row>
  </sheetData>
  <mergeCells count="16">
    <mergeCell ref="B56:B58"/>
    <mergeCell ref="P2:P3"/>
    <mergeCell ref="Q2:Q3"/>
    <mergeCell ref="B59:B61"/>
    <mergeCell ref="B62:B64"/>
    <mergeCell ref="P34:P35"/>
    <mergeCell ref="Q34:Q35"/>
    <mergeCell ref="B8:B10"/>
    <mergeCell ref="B11:B13"/>
    <mergeCell ref="B14:B16"/>
    <mergeCell ref="B17:B19"/>
    <mergeCell ref="B41:B43"/>
    <mergeCell ref="B44:B46"/>
    <mergeCell ref="B47:B49"/>
    <mergeCell ref="B50:B52"/>
    <mergeCell ref="B53:B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12"/>
  <sheetViews>
    <sheetView tabSelected="1" zoomScale="122" zoomScaleNormal="122" workbookViewId="0">
      <selection activeCell="A4" sqref="A4"/>
    </sheetView>
  </sheetViews>
  <sheetFormatPr baseColWidth="10" defaultColWidth="10.875" defaultRowHeight="21"/>
  <cols>
    <col min="2" max="2" width="14" customWidth="1"/>
    <col min="3" max="3" width="21.5" customWidth="1"/>
    <col min="7" max="7" width="11.25" customWidth="1"/>
    <col min="16" max="16" width="25.25" bestFit="1" customWidth="1"/>
    <col min="26" max="26" width="11.875" customWidth="1"/>
    <col min="27" max="27" width="12.625" customWidth="1"/>
    <col min="28" max="28" width="13.125" customWidth="1"/>
  </cols>
  <sheetData>
    <row r="1" spans="1:26" ht="24">
      <c r="A1" t="s">
        <v>44</v>
      </c>
      <c r="B1" t="s">
        <v>58</v>
      </c>
      <c r="P1" t="s">
        <v>44</v>
      </c>
      <c r="Q1" t="s">
        <v>73</v>
      </c>
    </row>
    <row r="2" spans="1:26" ht="22">
      <c r="A2" s="9" t="s">
        <v>114</v>
      </c>
      <c r="B2" s="9" t="s">
        <v>13</v>
      </c>
      <c r="C2" s="9" t="s">
        <v>14</v>
      </c>
      <c r="D2" s="9" t="s">
        <v>1</v>
      </c>
      <c r="E2" s="9" t="s">
        <v>2</v>
      </c>
      <c r="F2" s="9" t="s">
        <v>3</v>
      </c>
      <c r="G2" s="11" t="s">
        <v>27</v>
      </c>
      <c r="H2" s="9" t="s">
        <v>5</v>
      </c>
      <c r="I2" s="9" t="s">
        <v>6</v>
      </c>
      <c r="J2" s="9" t="s">
        <v>7</v>
      </c>
      <c r="K2" s="9" t="s">
        <v>11</v>
      </c>
      <c r="P2" s="38"/>
      <c r="Q2" s="38" t="s">
        <v>13</v>
      </c>
      <c r="R2" s="6" t="s">
        <v>8</v>
      </c>
      <c r="S2" s="6" t="s">
        <v>10</v>
      </c>
      <c r="T2" s="6" t="s">
        <v>9</v>
      </c>
      <c r="U2" s="6"/>
      <c r="V2" s="3" t="s">
        <v>18</v>
      </c>
      <c r="W2" s="3" t="s">
        <v>19</v>
      </c>
      <c r="X2" s="3" t="s">
        <v>20</v>
      </c>
      <c r="Y2" s="3"/>
    </row>
    <row r="3" spans="1:26" ht="25" customHeight="1">
      <c r="A3" s="1">
        <v>1</v>
      </c>
      <c r="B3" s="1" t="s">
        <v>8</v>
      </c>
      <c r="C3" s="1" t="s">
        <v>4</v>
      </c>
      <c r="D3" s="1">
        <v>5</v>
      </c>
      <c r="E3" s="1">
        <v>5</v>
      </c>
      <c r="F3" s="1">
        <v>17</v>
      </c>
      <c r="G3" s="16"/>
      <c r="H3" s="17">
        <v>23</v>
      </c>
      <c r="I3" s="17">
        <v>682.96</v>
      </c>
      <c r="J3" s="17">
        <v>261.61</v>
      </c>
      <c r="K3" s="35"/>
      <c r="P3" s="39"/>
      <c r="Q3" s="39"/>
      <c r="R3" s="7" t="s">
        <v>23</v>
      </c>
      <c r="S3" s="7" t="s">
        <v>23</v>
      </c>
      <c r="T3" s="7" t="s">
        <v>23</v>
      </c>
      <c r="U3" s="7"/>
      <c r="V3" s="8" t="s">
        <v>21</v>
      </c>
      <c r="W3" s="8" t="s">
        <v>21</v>
      </c>
      <c r="X3" s="8" t="s">
        <v>22</v>
      </c>
      <c r="Y3" s="8"/>
    </row>
    <row r="4" spans="1:26">
      <c r="A4" s="1">
        <v>2</v>
      </c>
      <c r="B4" s="1" t="s">
        <v>9</v>
      </c>
      <c r="C4" s="1" t="s">
        <v>4</v>
      </c>
      <c r="D4" s="1">
        <v>12</v>
      </c>
      <c r="E4" s="1">
        <v>11</v>
      </c>
      <c r="F4" s="1">
        <v>25</v>
      </c>
      <c r="G4" s="16"/>
      <c r="H4" s="36">
        <v>10</v>
      </c>
      <c r="I4" s="17">
        <v>888.18</v>
      </c>
      <c r="J4" s="17">
        <v>448.05</v>
      </c>
      <c r="K4" s="35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6">
      <c r="A5" s="1">
        <v>3</v>
      </c>
      <c r="B5" s="1" t="s">
        <v>10</v>
      </c>
      <c r="C5" s="1" t="s">
        <v>4</v>
      </c>
      <c r="D5" s="1">
        <v>6</v>
      </c>
      <c r="E5" s="1">
        <v>6</v>
      </c>
      <c r="F5" s="1">
        <v>13</v>
      </c>
      <c r="G5" s="16"/>
      <c r="H5" s="17">
        <v>50</v>
      </c>
      <c r="I5" s="17">
        <v>750.61</v>
      </c>
      <c r="J5" s="17">
        <v>443.45</v>
      </c>
      <c r="K5" s="35"/>
      <c r="P5" s="1"/>
      <c r="Q5" s="14" t="s">
        <v>60</v>
      </c>
      <c r="R5" s="17">
        <v>5.36</v>
      </c>
      <c r="S5" s="17">
        <v>1.62839248434238</v>
      </c>
      <c r="T5" s="17">
        <v>32.174999999999997</v>
      </c>
      <c r="U5" s="1"/>
      <c r="V5" s="29">
        <v>0.1665889665889666</v>
      </c>
      <c r="W5" s="29">
        <v>5.0610489023850201E-2</v>
      </c>
      <c r="X5" s="29">
        <v>1.0618811881188117E-3</v>
      </c>
      <c r="Y5" s="18"/>
    </row>
    <row r="6" spans="1:26">
      <c r="A6" s="1">
        <v>4</v>
      </c>
      <c r="B6" s="40" t="s">
        <v>60</v>
      </c>
      <c r="C6" s="14" t="s">
        <v>28</v>
      </c>
      <c r="D6" s="1">
        <v>26</v>
      </c>
      <c r="E6" s="1">
        <v>25</v>
      </c>
      <c r="F6" s="1">
        <v>72</v>
      </c>
      <c r="G6" s="1">
        <f t="shared" ref="G6:G17" si="0">F6-17</f>
        <v>55</v>
      </c>
      <c r="H6" s="17">
        <v>24.2</v>
      </c>
      <c r="I6" s="17">
        <v>353.92</v>
      </c>
      <c r="J6" s="17">
        <v>309.62</v>
      </c>
      <c r="K6" s="17">
        <f t="shared" ref="K6:K38" si="1">F6/H6</f>
        <v>2.9752066115702482</v>
      </c>
      <c r="P6" s="1"/>
      <c r="Q6" s="14" t="s">
        <v>61</v>
      </c>
      <c r="R6" s="17">
        <v>3.26</v>
      </c>
      <c r="S6" s="17">
        <v>1.2989690721649485</v>
      </c>
      <c r="T6" s="17">
        <v>30.7</v>
      </c>
      <c r="U6" s="1"/>
      <c r="V6" s="29">
        <v>0.10618892508143322</v>
      </c>
      <c r="W6" s="29">
        <v>4.2311696161724706E-2</v>
      </c>
      <c r="X6" s="29">
        <v>1.0132013201320132E-3</v>
      </c>
      <c r="Y6" s="18"/>
    </row>
    <row r="7" spans="1:26">
      <c r="A7" s="1">
        <v>5</v>
      </c>
      <c r="B7" s="40"/>
      <c r="C7" s="14" t="s">
        <v>29</v>
      </c>
      <c r="D7" s="1">
        <v>28</v>
      </c>
      <c r="E7" s="1">
        <v>28</v>
      </c>
      <c r="F7" s="1">
        <v>86</v>
      </c>
      <c r="G7" s="1">
        <f t="shared" si="0"/>
        <v>69</v>
      </c>
      <c r="H7" s="17">
        <v>14.7</v>
      </c>
      <c r="I7" s="17">
        <v>351.28</v>
      </c>
      <c r="J7" s="17">
        <v>282.64999999999998</v>
      </c>
      <c r="K7" s="17">
        <f t="shared" si="1"/>
        <v>5.850340136054422</v>
      </c>
      <c r="P7" s="1"/>
      <c r="Q7" s="14" t="s">
        <v>62</v>
      </c>
      <c r="R7" s="17">
        <v>5.71</v>
      </c>
      <c r="S7" s="17" t="s">
        <v>25</v>
      </c>
      <c r="T7" s="17">
        <v>40.424999999999997</v>
      </c>
      <c r="U7" s="1"/>
      <c r="V7" s="29">
        <v>0.14124922696351269</v>
      </c>
      <c r="W7" s="29" t="s">
        <v>24</v>
      </c>
      <c r="X7" s="29">
        <v>8.6230802047781562E-4</v>
      </c>
      <c r="Y7" s="18"/>
    </row>
    <row r="8" spans="1:26">
      <c r="A8" s="1">
        <v>6</v>
      </c>
      <c r="B8" s="40"/>
      <c r="C8" s="14" t="s">
        <v>30</v>
      </c>
      <c r="D8" s="1">
        <v>62</v>
      </c>
      <c r="E8" s="1">
        <v>59</v>
      </c>
      <c r="F8" s="1">
        <v>175</v>
      </c>
      <c r="G8" s="1">
        <f t="shared" si="0"/>
        <v>158</v>
      </c>
      <c r="H8" s="17">
        <v>24.1</v>
      </c>
      <c r="I8" s="17">
        <v>281.29000000000002</v>
      </c>
      <c r="J8" s="17">
        <v>303.51</v>
      </c>
      <c r="K8" s="17">
        <f t="shared" si="1"/>
        <v>7.2614107883817427</v>
      </c>
      <c r="P8" s="1"/>
      <c r="Q8" s="14" t="s">
        <v>63</v>
      </c>
      <c r="R8" s="17">
        <v>3.68</v>
      </c>
      <c r="S8" s="17">
        <v>1.574642126789366</v>
      </c>
      <c r="T8" s="17">
        <v>41.160000000000004</v>
      </c>
      <c r="U8" s="1"/>
      <c r="V8" s="29">
        <v>8.9407191448007767E-2</v>
      </c>
      <c r="W8" s="29">
        <v>3.8256611438031239E-2</v>
      </c>
      <c r="X8" s="29">
        <v>8.7798634812286699E-4</v>
      </c>
      <c r="Y8" s="18"/>
    </row>
    <row r="9" spans="1:26">
      <c r="A9" s="1">
        <v>7</v>
      </c>
      <c r="B9" s="40" t="s">
        <v>61</v>
      </c>
      <c r="C9" s="14" t="s">
        <v>28</v>
      </c>
      <c r="D9" s="1">
        <v>23</v>
      </c>
      <c r="E9" s="1">
        <v>23</v>
      </c>
      <c r="F9" s="1">
        <v>65</v>
      </c>
      <c r="G9" s="1">
        <f t="shared" si="0"/>
        <v>48</v>
      </c>
      <c r="H9" s="17">
        <v>22</v>
      </c>
      <c r="I9" s="17">
        <v>431.77</v>
      </c>
      <c r="J9" s="17">
        <v>312.11</v>
      </c>
      <c r="K9" s="17">
        <f t="shared" si="1"/>
        <v>2.9545454545454546</v>
      </c>
      <c r="P9" s="1"/>
      <c r="Q9" s="1"/>
      <c r="R9" s="17"/>
      <c r="S9" s="17"/>
      <c r="T9" s="17"/>
      <c r="U9" s="1"/>
      <c r="V9" s="10"/>
      <c r="W9" s="10"/>
      <c r="X9" s="10"/>
      <c r="Y9" s="10"/>
    </row>
    <row r="10" spans="1:26">
      <c r="A10" s="1">
        <v>8</v>
      </c>
      <c r="B10" s="40"/>
      <c r="C10" s="14" t="s">
        <v>29</v>
      </c>
      <c r="D10" s="1">
        <v>24</v>
      </c>
      <c r="E10" s="1">
        <v>22</v>
      </c>
      <c r="F10" s="1">
        <v>71</v>
      </c>
      <c r="G10" s="1">
        <f t="shared" si="0"/>
        <v>54</v>
      </c>
      <c r="H10" s="17">
        <v>17.7</v>
      </c>
      <c r="I10" s="17">
        <v>393.22</v>
      </c>
      <c r="J10" s="17">
        <v>285.87</v>
      </c>
      <c r="K10" s="17">
        <f t="shared" si="1"/>
        <v>4.0112994350282491</v>
      </c>
      <c r="P10" s="3"/>
      <c r="Q10" s="3" t="s">
        <v>15</v>
      </c>
      <c r="R10" s="19">
        <v>4.5025000000000004</v>
      </c>
      <c r="S10" s="19">
        <v>1.5006678944322314</v>
      </c>
      <c r="T10" s="19">
        <v>36.115000000000002</v>
      </c>
      <c r="U10" s="20"/>
      <c r="V10" s="12">
        <v>0.12585857752048007</v>
      </c>
      <c r="W10" s="18">
        <v>4.3726265541202049E-2</v>
      </c>
      <c r="X10" s="18">
        <v>9.5384421921287693E-4</v>
      </c>
      <c r="Y10" s="18"/>
    </row>
    <row r="11" spans="1:26">
      <c r="A11" s="1">
        <v>9</v>
      </c>
      <c r="B11" s="40"/>
      <c r="C11" s="14" t="s">
        <v>30</v>
      </c>
      <c r="D11" s="1">
        <v>24</v>
      </c>
      <c r="E11" s="1">
        <v>23</v>
      </c>
      <c r="F11" s="1">
        <v>69</v>
      </c>
      <c r="G11" s="1">
        <f t="shared" si="0"/>
        <v>52</v>
      </c>
      <c r="H11" s="17">
        <v>24.5</v>
      </c>
      <c r="I11" s="17">
        <v>381</v>
      </c>
      <c r="J11" s="17">
        <v>301.87</v>
      </c>
      <c r="K11" s="17">
        <f t="shared" si="1"/>
        <v>2.8163265306122449</v>
      </c>
      <c r="P11" s="4"/>
      <c r="Q11" s="4" t="s">
        <v>16</v>
      </c>
      <c r="R11" s="21">
        <v>1.2129406415814417</v>
      </c>
      <c r="S11" s="21">
        <v>0.17673167914178822</v>
      </c>
      <c r="T11" s="21">
        <v>5.4428531121094981</v>
      </c>
      <c r="U11" s="22"/>
      <c r="V11" s="12">
        <v>3.4695991399708408E-2</v>
      </c>
      <c r="W11" s="18">
        <v>6.2972476327651447E-3</v>
      </c>
      <c r="X11" s="18">
        <v>9.8874574360785755E-5</v>
      </c>
      <c r="Y11" s="18"/>
      <c r="Z11" s="18"/>
    </row>
    <row r="12" spans="1:26">
      <c r="A12" s="1">
        <v>10</v>
      </c>
      <c r="B12" s="40" t="s">
        <v>62</v>
      </c>
      <c r="C12" s="14" t="s">
        <v>28</v>
      </c>
      <c r="D12" s="1">
        <v>34</v>
      </c>
      <c r="E12" s="1">
        <v>33</v>
      </c>
      <c r="F12" s="1">
        <v>99</v>
      </c>
      <c r="G12" s="1">
        <f t="shared" si="0"/>
        <v>82</v>
      </c>
      <c r="H12" s="17">
        <v>22.5</v>
      </c>
      <c r="I12" s="17">
        <v>276.72000000000003</v>
      </c>
      <c r="J12" s="17">
        <v>296.49</v>
      </c>
      <c r="K12" s="17">
        <f t="shared" si="1"/>
        <v>4.4000000000000004</v>
      </c>
      <c r="P12" s="4"/>
      <c r="Q12" s="4" t="s">
        <v>17</v>
      </c>
      <c r="R12" s="5">
        <v>4</v>
      </c>
      <c r="S12" s="5">
        <v>4</v>
      </c>
      <c r="T12" s="5">
        <v>4</v>
      </c>
      <c r="U12" s="5"/>
      <c r="V12" s="5">
        <v>4</v>
      </c>
      <c r="W12" s="5">
        <v>4</v>
      </c>
      <c r="X12" s="5">
        <v>4</v>
      </c>
      <c r="Y12" s="5"/>
      <c r="Z12" s="5"/>
    </row>
    <row r="13" spans="1:26">
      <c r="A13" s="1">
        <v>11</v>
      </c>
      <c r="B13" s="40"/>
      <c r="C13" s="14" t="s">
        <v>29</v>
      </c>
      <c r="D13" s="1">
        <v>24</v>
      </c>
      <c r="E13" s="1">
        <v>23</v>
      </c>
      <c r="F13" s="1">
        <v>70</v>
      </c>
      <c r="G13" s="1">
        <f t="shared" si="0"/>
        <v>53</v>
      </c>
      <c r="H13" s="17">
        <v>7.5</v>
      </c>
      <c r="I13" s="17">
        <v>401.76</v>
      </c>
      <c r="J13" s="17">
        <v>294.57</v>
      </c>
      <c r="K13" s="17">
        <f t="shared" si="1"/>
        <v>9.3333333333333339</v>
      </c>
      <c r="P13" s="1"/>
      <c r="Q13" s="1"/>
      <c r="R13" s="17"/>
      <c r="S13" s="17"/>
      <c r="T13" s="17"/>
      <c r="U13" s="1"/>
      <c r="V13" s="18"/>
      <c r="W13" s="18"/>
      <c r="X13" s="18"/>
      <c r="Y13" s="18"/>
      <c r="Z13" s="18"/>
    </row>
    <row r="14" spans="1:26">
      <c r="A14" s="1">
        <v>12</v>
      </c>
      <c r="B14" s="40"/>
      <c r="C14" s="14" t="s">
        <v>30</v>
      </c>
      <c r="D14" s="1">
        <v>32</v>
      </c>
      <c r="E14" s="1">
        <v>30</v>
      </c>
      <c r="F14" s="1">
        <v>92</v>
      </c>
      <c r="G14" s="1">
        <f t="shared" si="0"/>
        <v>75</v>
      </c>
      <c r="H14" s="17">
        <v>27.2</v>
      </c>
      <c r="I14" s="17">
        <v>383.63</v>
      </c>
      <c r="J14" s="17">
        <v>296.27999999999997</v>
      </c>
      <c r="K14" s="17">
        <f t="shared" si="1"/>
        <v>3.3823529411764706</v>
      </c>
      <c r="P14" s="1"/>
      <c r="Q14" s="1"/>
      <c r="R14" s="17"/>
      <c r="S14" s="17"/>
      <c r="T14" s="17"/>
      <c r="U14" s="1"/>
      <c r="V14" s="18"/>
      <c r="W14" s="18"/>
      <c r="X14" s="18"/>
      <c r="Y14" s="18"/>
      <c r="Z14" s="18"/>
    </row>
    <row r="15" spans="1:26">
      <c r="A15" s="1">
        <v>13</v>
      </c>
      <c r="B15" s="40" t="s">
        <v>63</v>
      </c>
      <c r="C15" s="14" t="s">
        <v>28</v>
      </c>
      <c r="D15" s="1">
        <v>24</v>
      </c>
      <c r="E15" s="1">
        <v>23</v>
      </c>
      <c r="F15" s="1">
        <v>67</v>
      </c>
      <c r="G15" s="1">
        <f t="shared" si="0"/>
        <v>50</v>
      </c>
      <c r="H15" s="17">
        <v>23.2</v>
      </c>
      <c r="I15" s="17">
        <v>404.8</v>
      </c>
      <c r="J15" s="17">
        <v>307.42</v>
      </c>
      <c r="K15" s="17">
        <f t="shared" si="1"/>
        <v>2.8879310344827589</v>
      </c>
      <c r="P15" s="1"/>
      <c r="Q15" s="1"/>
      <c r="R15" s="17"/>
      <c r="S15" s="17"/>
      <c r="T15" s="17"/>
      <c r="U15" s="1"/>
      <c r="V15" s="18"/>
      <c r="W15" s="18"/>
      <c r="X15" s="18"/>
      <c r="Y15" s="18"/>
      <c r="Z15" s="18"/>
    </row>
    <row r="16" spans="1:26">
      <c r="A16" s="1">
        <v>14</v>
      </c>
      <c r="B16" s="40"/>
      <c r="C16" s="14" t="s">
        <v>29</v>
      </c>
      <c r="D16" s="1">
        <v>26</v>
      </c>
      <c r="E16" s="1">
        <v>25</v>
      </c>
      <c r="F16" s="1">
        <v>76</v>
      </c>
      <c r="G16" s="1">
        <f t="shared" si="0"/>
        <v>59</v>
      </c>
      <c r="H16" s="17">
        <v>22.6</v>
      </c>
      <c r="I16" s="17">
        <v>294.67</v>
      </c>
      <c r="J16" s="17">
        <v>300.95999999999998</v>
      </c>
      <c r="K16" s="17">
        <f t="shared" si="1"/>
        <v>3.3628318584070795</v>
      </c>
    </row>
    <row r="17" spans="1:11">
      <c r="A17" s="1">
        <v>15</v>
      </c>
      <c r="B17" s="40"/>
      <c r="C17" s="14" t="s">
        <v>30</v>
      </c>
      <c r="D17" s="1">
        <v>43</v>
      </c>
      <c r="E17" s="1">
        <v>42</v>
      </c>
      <c r="F17" s="1">
        <v>120</v>
      </c>
      <c r="G17" s="1">
        <f t="shared" si="0"/>
        <v>103</v>
      </c>
      <c r="H17" s="17">
        <v>25.1</v>
      </c>
      <c r="I17" s="17">
        <v>201.53</v>
      </c>
      <c r="J17" s="17">
        <v>311.45999999999998</v>
      </c>
      <c r="K17" s="17">
        <f t="shared" si="1"/>
        <v>4.7808764940239037</v>
      </c>
    </row>
    <row r="18" spans="1:11">
      <c r="A18" s="1">
        <v>16</v>
      </c>
      <c r="B18" s="40" t="s">
        <v>60</v>
      </c>
      <c r="C18" s="1" t="s">
        <v>31</v>
      </c>
      <c r="D18" s="1">
        <v>158</v>
      </c>
      <c r="E18" s="1">
        <v>152</v>
      </c>
      <c r="F18" s="1">
        <v>343</v>
      </c>
      <c r="G18" s="1">
        <f t="shared" ref="G18:G36" si="2">F18-25</f>
        <v>318</v>
      </c>
      <c r="H18" s="17">
        <v>10</v>
      </c>
      <c r="I18" s="17">
        <v>148.65</v>
      </c>
      <c r="J18" s="17">
        <v>446.56</v>
      </c>
      <c r="K18" s="17">
        <f t="shared" si="1"/>
        <v>34.299999999999997</v>
      </c>
    </row>
    <row r="19" spans="1:11">
      <c r="A19" s="1">
        <v>17</v>
      </c>
      <c r="B19" s="40"/>
      <c r="C19" s="1" t="s">
        <v>32</v>
      </c>
      <c r="D19" s="1">
        <v>151</v>
      </c>
      <c r="E19" s="1">
        <v>146</v>
      </c>
      <c r="F19" s="1">
        <v>327</v>
      </c>
      <c r="G19" s="1">
        <f t="shared" si="2"/>
        <v>302</v>
      </c>
      <c r="H19" s="17">
        <v>10</v>
      </c>
      <c r="I19" s="17">
        <v>138.19</v>
      </c>
      <c r="J19" s="17">
        <v>444.4</v>
      </c>
      <c r="K19" s="17">
        <f t="shared" si="1"/>
        <v>32.700000000000003</v>
      </c>
    </row>
    <row r="20" spans="1:11">
      <c r="A20" s="1">
        <v>18</v>
      </c>
      <c r="B20" s="40"/>
      <c r="C20" s="1" t="s">
        <v>33</v>
      </c>
      <c r="D20" s="1">
        <v>145</v>
      </c>
      <c r="E20" s="1">
        <v>139</v>
      </c>
      <c r="F20" s="1">
        <v>317</v>
      </c>
      <c r="G20" s="1">
        <f t="shared" si="2"/>
        <v>292</v>
      </c>
      <c r="H20" s="17">
        <v>10</v>
      </c>
      <c r="I20" s="17">
        <v>128.91999999999999</v>
      </c>
      <c r="J20" s="17">
        <v>441.21</v>
      </c>
      <c r="K20" s="17">
        <f t="shared" si="1"/>
        <v>31.7</v>
      </c>
    </row>
    <row r="21" spans="1:11">
      <c r="A21" s="1">
        <v>19</v>
      </c>
      <c r="B21" s="40"/>
      <c r="C21" s="1" t="s">
        <v>34</v>
      </c>
      <c r="D21" s="1">
        <v>138</v>
      </c>
      <c r="E21" s="1">
        <v>131</v>
      </c>
      <c r="F21" s="1">
        <v>300</v>
      </c>
      <c r="G21" s="1">
        <f t="shared" si="2"/>
        <v>275</v>
      </c>
      <c r="H21" s="17">
        <v>10</v>
      </c>
      <c r="I21" s="17">
        <v>128.47</v>
      </c>
      <c r="J21" s="17">
        <v>444.45</v>
      </c>
      <c r="K21" s="17">
        <f t="shared" si="1"/>
        <v>30</v>
      </c>
    </row>
    <row r="22" spans="1:11">
      <c r="A22" s="1">
        <v>20</v>
      </c>
      <c r="B22" s="40" t="s">
        <v>61</v>
      </c>
      <c r="C22" s="1" t="s">
        <v>31</v>
      </c>
      <c r="D22" s="1">
        <v>172</v>
      </c>
      <c r="E22" s="1">
        <v>164</v>
      </c>
      <c r="F22" s="1">
        <v>373</v>
      </c>
      <c r="G22" s="1">
        <f t="shared" si="2"/>
        <v>348</v>
      </c>
      <c r="H22" s="17">
        <v>10</v>
      </c>
      <c r="I22" s="17">
        <v>103.28</v>
      </c>
      <c r="J22" s="17">
        <v>443.7</v>
      </c>
      <c r="K22" s="17">
        <f t="shared" si="1"/>
        <v>37.299999999999997</v>
      </c>
    </row>
    <row r="23" spans="1:11">
      <c r="A23" s="1">
        <v>21</v>
      </c>
      <c r="B23" s="40"/>
      <c r="C23" s="1" t="s">
        <v>32</v>
      </c>
      <c r="D23" s="1">
        <v>173</v>
      </c>
      <c r="E23" s="1">
        <v>163</v>
      </c>
      <c r="F23" s="1">
        <v>372</v>
      </c>
      <c r="G23" s="1">
        <f t="shared" si="2"/>
        <v>347</v>
      </c>
      <c r="H23" s="17">
        <v>10</v>
      </c>
      <c r="I23" s="17">
        <v>102.13</v>
      </c>
      <c r="J23" s="17">
        <v>449.2</v>
      </c>
      <c r="K23" s="17">
        <f t="shared" si="1"/>
        <v>37.200000000000003</v>
      </c>
    </row>
    <row r="24" spans="1:11">
      <c r="A24" s="1">
        <v>22</v>
      </c>
      <c r="B24" s="40"/>
      <c r="C24" s="1" t="s">
        <v>33</v>
      </c>
      <c r="D24" s="1">
        <v>126</v>
      </c>
      <c r="E24" s="1">
        <v>121</v>
      </c>
      <c r="F24" s="1">
        <v>274</v>
      </c>
      <c r="G24" s="1">
        <f t="shared" si="2"/>
        <v>249</v>
      </c>
      <c r="H24" s="17">
        <v>10</v>
      </c>
      <c r="I24" s="17">
        <v>101.72</v>
      </c>
      <c r="J24" s="17">
        <v>443.27</v>
      </c>
      <c r="K24" s="17">
        <f t="shared" si="1"/>
        <v>27.4</v>
      </c>
    </row>
    <row r="25" spans="1:11">
      <c r="A25" s="1">
        <v>23</v>
      </c>
      <c r="B25" s="40"/>
      <c r="C25" s="1" t="s">
        <v>34</v>
      </c>
      <c r="D25" s="1">
        <v>116</v>
      </c>
      <c r="E25" s="1">
        <v>111</v>
      </c>
      <c r="F25" s="1">
        <v>253</v>
      </c>
      <c r="G25" s="1">
        <f t="shared" si="2"/>
        <v>228</v>
      </c>
      <c r="H25" s="17">
        <v>10</v>
      </c>
      <c r="I25" s="17">
        <v>102.63</v>
      </c>
      <c r="J25" s="17">
        <v>441.9</v>
      </c>
      <c r="K25" s="17">
        <f t="shared" si="1"/>
        <v>25.3</v>
      </c>
    </row>
    <row r="26" spans="1:11">
      <c r="A26" s="1">
        <v>24</v>
      </c>
      <c r="B26" s="40"/>
      <c r="C26" s="1" t="s">
        <v>35</v>
      </c>
      <c r="D26" s="1">
        <v>121</v>
      </c>
      <c r="E26" s="1">
        <v>116</v>
      </c>
      <c r="F26" s="1">
        <v>263</v>
      </c>
      <c r="G26" s="1">
        <f t="shared" si="2"/>
        <v>238</v>
      </c>
      <c r="H26" s="17">
        <v>10</v>
      </c>
      <c r="I26" s="17">
        <v>144.66</v>
      </c>
      <c r="J26" s="17">
        <v>444.23</v>
      </c>
      <c r="K26" s="17">
        <f t="shared" si="1"/>
        <v>26.3</v>
      </c>
    </row>
    <row r="27" spans="1:11">
      <c r="A27" s="1">
        <v>25</v>
      </c>
      <c r="B27" s="40" t="s">
        <v>48</v>
      </c>
      <c r="C27" s="1" t="s">
        <v>31</v>
      </c>
      <c r="D27" s="1">
        <v>195</v>
      </c>
      <c r="E27" s="1">
        <v>187</v>
      </c>
      <c r="F27" s="1">
        <v>428</v>
      </c>
      <c r="G27" s="1">
        <f t="shared" si="2"/>
        <v>403</v>
      </c>
      <c r="H27" s="17">
        <v>10</v>
      </c>
      <c r="I27" s="17">
        <v>113.59</v>
      </c>
      <c r="J27" s="17">
        <v>438.07</v>
      </c>
      <c r="K27" s="17">
        <f t="shared" si="1"/>
        <v>42.8</v>
      </c>
    </row>
    <row r="28" spans="1:11">
      <c r="A28" s="1">
        <v>26</v>
      </c>
      <c r="B28" s="40"/>
      <c r="C28" s="1" t="s">
        <v>32</v>
      </c>
      <c r="D28" s="1">
        <v>196</v>
      </c>
      <c r="E28" s="1">
        <v>184</v>
      </c>
      <c r="F28" s="1">
        <v>426</v>
      </c>
      <c r="G28" s="1">
        <f t="shared" si="2"/>
        <v>401</v>
      </c>
      <c r="H28" s="17">
        <v>10</v>
      </c>
      <c r="I28" s="17">
        <v>103.53</v>
      </c>
      <c r="J28" s="17">
        <v>442.82</v>
      </c>
      <c r="K28" s="17">
        <f t="shared" si="1"/>
        <v>42.6</v>
      </c>
    </row>
    <row r="29" spans="1:11">
      <c r="A29" s="1">
        <v>27</v>
      </c>
      <c r="B29" s="40"/>
      <c r="C29" s="1" t="s">
        <v>33</v>
      </c>
      <c r="D29" s="1">
        <v>182</v>
      </c>
      <c r="E29" s="1">
        <v>174</v>
      </c>
      <c r="F29" s="1">
        <v>401</v>
      </c>
      <c r="G29" s="1">
        <f t="shared" si="2"/>
        <v>376</v>
      </c>
      <c r="H29" s="17">
        <v>10</v>
      </c>
      <c r="I29" s="17">
        <v>99.01</v>
      </c>
      <c r="J29" s="17">
        <v>434.01</v>
      </c>
      <c r="K29" s="17">
        <f t="shared" si="1"/>
        <v>40.1</v>
      </c>
    </row>
    <row r="30" spans="1:11">
      <c r="A30" s="1">
        <v>28</v>
      </c>
      <c r="B30" s="40"/>
      <c r="C30" s="1" t="s">
        <v>34</v>
      </c>
      <c r="D30" s="1">
        <v>167</v>
      </c>
      <c r="E30" s="1">
        <v>160</v>
      </c>
      <c r="F30" s="1">
        <v>362</v>
      </c>
      <c r="G30" s="1">
        <f t="shared" si="2"/>
        <v>337</v>
      </c>
      <c r="H30" s="17">
        <v>10</v>
      </c>
      <c r="I30" s="17">
        <v>117.36</v>
      </c>
      <c r="J30" s="17">
        <v>443.22</v>
      </c>
      <c r="K30" s="17">
        <f t="shared" si="1"/>
        <v>36.200000000000003</v>
      </c>
    </row>
    <row r="31" spans="1:11">
      <c r="A31" s="1">
        <v>29</v>
      </c>
      <c r="B31" s="40"/>
      <c r="C31" s="1" t="s">
        <v>35</v>
      </c>
      <c r="D31" s="1">
        <v>190</v>
      </c>
      <c r="E31" s="1">
        <v>182</v>
      </c>
      <c r="F31" s="1">
        <v>415</v>
      </c>
      <c r="G31" s="1">
        <f t="shared" si="2"/>
        <v>390</v>
      </c>
      <c r="H31" s="17">
        <v>10</v>
      </c>
      <c r="I31" s="17">
        <v>126.49</v>
      </c>
      <c r="J31" s="17">
        <v>441.82</v>
      </c>
      <c r="K31" s="17">
        <f t="shared" si="1"/>
        <v>41.5</v>
      </c>
    </row>
    <row r="32" spans="1:11">
      <c r="A32" s="1">
        <v>30</v>
      </c>
      <c r="B32" s="40" t="s">
        <v>60</v>
      </c>
      <c r="C32" s="1" t="s">
        <v>31</v>
      </c>
      <c r="D32" s="1">
        <v>224</v>
      </c>
      <c r="E32" s="1">
        <v>215</v>
      </c>
      <c r="F32" s="1">
        <v>491</v>
      </c>
      <c r="G32" s="1">
        <f t="shared" si="2"/>
        <v>466</v>
      </c>
      <c r="H32" s="17">
        <v>10</v>
      </c>
      <c r="I32" s="17">
        <v>89.69</v>
      </c>
      <c r="J32" s="17">
        <v>439.08</v>
      </c>
      <c r="K32" s="17">
        <f t="shared" si="1"/>
        <v>49.1</v>
      </c>
    </row>
    <row r="33" spans="1:25">
      <c r="A33" s="1">
        <v>31</v>
      </c>
      <c r="B33" s="40"/>
      <c r="C33" s="1" t="s">
        <v>32</v>
      </c>
      <c r="D33" s="1">
        <v>187</v>
      </c>
      <c r="E33" s="1">
        <v>179</v>
      </c>
      <c r="F33" s="1">
        <v>405</v>
      </c>
      <c r="G33" s="1">
        <f t="shared" si="2"/>
        <v>380</v>
      </c>
      <c r="H33" s="17">
        <v>10</v>
      </c>
      <c r="I33" s="17">
        <v>141.19</v>
      </c>
      <c r="J33" s="17">
        <v>443.58</v>
      </c>
      <c r="K33" s="17">
        <f t="shared" si="1"/>
        <v>40.5</v>
      </c>
    </row>
    <row r="34" spans="1:25">
      <c r="A34" s="1">
        <v>32</v>
      </c>
      <c r="B34" s="40"/>
      <c r="C34" s="1" t="s">
        <v>33</v>
      </c>
      <c r="D34" s="1">
        <v>177</v>
      </c>
      <c r="E34" s="1">
        <v>170</v>
      </c>
      <c r="F34" s="1">
        <v>387</v>
      </c>
      <c r="G34" s="1">
        <f t="shared" si="2"/>
        <v>362</v>
      </c>
      <c r="H34" s="17">
        <v>10</v>
      </c>
      <c r="I34" s="17">
        <v>80.59</v>
      </c>
      <c r="J34" s="17">
        <v>439.46</v>
      </c>
      <c r="K34" s="17">
        <f t="shared" si="1"/>
        <v>38.700000000000003</v>
      </c>
    </row>
    <row r="35" spans="1:25">
      <c r="A35" s="1">
        <v>33</v>
      </c>
      <c r="B35" s="40"/>
      <c r="C35" s="1" t="s">
        <v>34</v>
      </c>
      <c r="D35" s="1">
        <v>159</v>
      </c>
      <c r="E35" s="1">
        <v>152</v>
      </c>
      <c r="F35" s="1">
        <v>347</v>
      </c>
      <c r="G35" s="1">
        <f t="shared" si="2"/>
        <v>322</v>
      </c>
      <c r="H35" s="17">
        <v>10</v>
      </c>
      <c r="I35" s="17">
        <v>139.07</v>
      </c>
      <c r="J35" s="17">
        <v>439.45</v>
      </c>
      <c r="K35" s="17">
        <f t="shared" si="1"/>
        <v>34.700000000000003</v>
      </c>
    </row>
    <row r="36" spans="1:25">
      <c r="A36" s="1">
        <v>34</v>
      </c>
      <c r="B36" s="40"/>
      <c r="C36" s="1" t="s">
        <v>35</v>
      </c>
      <c r="D36" s="1">
        <v>199</v>
      </c>
      <c r="E36" s="1">
        <v>191</v>
      </c>
      <c r="F36" s="1">
        <v>428</v>
      </c>
      <c r="G36" s="1">
        <f t="shared" si="2"/>
        <v>403</v>
      </c>
      <c r="H36" s="17">
        <v>10</v>
      </c>
      <c r="I36" s="17">
        <v>91.32</v>
      </c>
      <c r="J36" s="17">
        <v>449.35</v>
      </c>
      <c r="K36" s="17">
        <f t="shared" si="1"/>
        <v>42.8</v>
      </c>
    </row>
    <row r="37" spans="1:25">
      <c r="A37" s="1">
        <v>35</v>
      </c>
      <c r="B37" s="14" t="s">
        <v>60</v>
      </c>
      <c r="C37" s="14" t="s">
        <v>10</v>
      </c>
      <c r="D37" s="1">
        <v>35</v>
      </c>
      <c r="E37" s="1">
        <v>34</v>
      </c>
      <c r="F37" s="1">
        <v>78</v>
      </c>
      <c r="G37" s="1">
        <f>F37-13</f>
        <v>65</v>
      </c>
      <c r="H37" s="17">
        <v>47.9</v>
      </c>
      <c r="I37" s="17">
        <v>474.63</v>
      </c>
      <c r="J37" s="17">
        <v>431.48</v>
      </c>
      <c r="K37" s="17">
        <f t="shared" si="1"/>
        <v>1.62839248434238</v>
      </c>
    </row>
    <row r="38" spans="1:25">
      <c r="A38" s="1">
        <v>36</v>
      </c>
      <c r="B38" s="14" t="s">
        <v>61</v>
      </c>
      <c r="C38" s="14" t="s">
        <v>10</v>
      </c>
      <c r="D38" s="1">
        <v>28</v>
      </c>
      <c r="E38" s="1">
        <v>27</v>
      </c>
      <c r="F38" s="1">
        <v>63</v>
      </c>
      <c r="G38" s="1">
        <f t="shared" ref="G38" si="3">F38-13</f>
        <v>50</v>
      </c>
      <c r="H38" s="17">
        <v>48.5</v>
      </c>
      <c r="I38" s="17">
        <v>589.57000000000005</v>
      </c>
      <c r="J38" s="17">
        <v>427.17</v>
      </c>
      <c r="K38" s="17">
        <f t="shared" si="1"/>
        <v>1.2989690721649485</v>
      </c>
    </row>
    <row r="39" spans="1:25">
      <c r="A39" s="1">
        <v>37</v>
      </c>
      <c r="B39" s="14" t="s">
        <v>62</v>
      </c>
      <c r="C39" s="14" t="s">
        <v>10</v>
      </c>
      <c r="D39" s="1" t="s">
        <v>25</v>
      </c>
      <c r="E39" s="1" t="s">
        <v>25</v>
      </c>
      <c r="F39" s="1" t="s">
        <v>25</v>
      </c>
      <c r="G39" s="1" t="s">
        <v>25</v>
      </c>
      <c r="H39" s="17" t="s">
        <v>25</v>
      </c>
      <c r="I39" s="17" t="s">
        <v>25</v>
      </c>
      <c r="J39" s="17" t="s">
        <v>25</v>
      </c>
      <c r="K39" s="17" t="s">
        <v>25</v>
      </c>
    </row>
    <row r="40" spans="1:25">
      <c r="A40" s="1">
        <v>38</v>
      </c>
      <c r="B40" s="14" t="s">
        <v>63</v>
      </c>
      <c r="C40" s="14" t="s">
        <v>10</v>
      </c>
      <c r="D40" s="1">
        <v>35</v>
      </c>
      <c r="E40" s="1">
        <v>33</v>
      </c>
      <c r="F40" s="1">
        <v>77</v>
      </c>
      <c r="G40" s="1">
        <f t="shared" ref="G40:G42" si="4">F40-13</f>
        <v>64</v>
      </c>
      <c r="H40" s="17">
        <v>48.9</v>
      </c>
      <c r="I40" s="17">
        <v>322.37</v>
      </c>
      <c r="J40" s="17">
        <v>426.95</v>
      </c>
      <c r="K40" s="17">
        <f t="shared" ref="K40" si="5">F40/H40</f>
        <v>1.574642126789366</v>
      </c>
    </row>
    <row r="41" spans="1:25">
      <c r="A41" s="1">
        <v>39</v>
      </c>
      <c r="B41" s="1" t="s">
        <v>66</v>
      </c>
      <c r="C41" s="1" t="s">
        <v>12</v>
      </c>
      <c r="D41" s="1">
        <v>1420</v>
      </c>
      <c r="E41" s="1">
        <v>1350</v>
      </c>
      <c r="F41" s="1">
        <v>3043</v>
      </c>
      <c r="G41" s="1">
        <f t="shared" si="4"/>
        <v>3030</v>
      </c>
      <c r="H41" s="17">
        <v>1</v>
      </c>
      <c r="I41" s="17">
        <v>26.32</v>
      </c>
      <c r="J41" s="17">
        <v>452.4</v>
      </c>
      <c r="K41" s="17">
        <f>G41*10</f>
        <v>30300</v>
      </c>
    </row>
    <row r="42" spans="1:25">
      <c r="A42" s="10">
        <v>40</v>
      </c>
      <c r="B42" s="10" t="s">
        <v>67</v>
      </c>
      <c r="C42" s="10" t="s">
        <v>12</v>
      </c>
      <c r="D42" s="10">
        <v>2192</v>
      </c>
      <c r="E42" s="10">
        <v>2090</v>
      </c>
      <c r="F42" s="10">
        <v>4701</v>
      </c>
      <c r="G42" s="10">
        <f t="shared" si="4"/>
        <v>4688</v>
      </c>
      <c r="H42" s="26">
        <v>1</v>
      </c>
      <c r="I42" s="26">
        <v>18.86</v>
      </c>
      <c r="J42" s="26">
        <v>451.89</v>
      </c>
      <c r="K42" s="26">
        <f>G42*10</f>
        <v>46880</v>
      </c>
    </row>
    <row r="44" spans="1:25">
      <c r="B44" s="1"/>
      <c r="C44" s="1"/>
      <c r="D44" s="1"/>
      <c r="E44" s="1"/>
      <c r="F44" s="1"/>
      <c r="G44" s="1"/>
      <c r="H44" s="1"/>
      <c r="I44" s="1"/>
      <c r="J44" s="1"/>
      <c r="K44" s="1"/>
    </row>
    <row r="46" spans="1:25" ht="24">
      <c r="A46" t="s">
        <v>44</v>
      </c>
      <c r="B46" t="s">
        <v>59</v>
      </c>
      <c r="P46" t="s">
        <v>44</v>
      </c>
      <c r="Q46" t="s">
        <v>72</v>
      </c>
    </row>
    <row r="47" spans="1:25" ht="22">
      <c r="A47" s="9" t="s">
        <v>114</v>
      </c>
      <c r="B47" s="9" t="s">
        <v>13</v>
      </c>
      <c r="C47" s="9" t="s">
        <v>14</v>
      </c>
      <c r="D47" s="9" t="s">
        <v>1</v>
      </c>
      <c r="E47" s="9" t="s">
        <v>2</v>
      </c>
      <c r="F47" s="9" t="s">
        <v>3</v>
      </c>
      <c r="G47" s="11" t="s">
        <v>27</v>
      </c>
      <c r="H47" s="9" t="s">
        <v>5</v>
      </c>
      <c r="I47" s="9" t="s">
        <v>6</v>
      </c>
      <c r="J47" s="9" t="s">
        <v>7</v>
      </c>
      <c r="K47" s="9" t="s">
        <v>11</v>
      </c>
      <c r="P47" s="38"/>
      <c r="Q47" s="38" t="s">
        <v>13</v>
      </c>
      <c r="R47" s="6" t="s">
        <v>8</v>
      </c>
      <c r="S47" s="6" t="s">
        <v>10</v>
      </c>
      <c r="T47" s="6" t="s">
        <v>9</v>
      </c>
      <c r="U47" s="6"/>
      <c r="V47" s="3" t="s">
        <v>18</v>
      </c>
      <c r="W47" s="3" t="s">
        <v>19</v>
      </c>
      <c r="X47" s="3" t="s">
        <v>20</v>
      </c>
      <c r="Y47" s="3"/>
    </row>
    <row r="48" spans="1:25" ht="22">
      <c r="A48" s="1">
        <v>1</v>
      </c>
      <c r="B48" s="1" t="s">
        <v>8</v>
      </c>
      <c r="C48" s="1" t="s">
        <v>4</v>
      </c>
      <c r="D48" s="1">
        <v>5</v>
      </c>
      <c r="E48" s="1">
        <v>5</v>
      </c>
      <c r="F48" s="1">
        <v>17</v>
      </c>
      <c r="G48" s="16"/>
      <c r="H48" s="17">
        <v>23</v>
      </c>
      <c r="I48" s="17">
        <v>682.96</v>
      </c>
      <c r="J48" s="17">
        <v>261.61</v>
      </c>
      <c r="K48" s="17"/>
      <c r="L48" s="1"/>
      <c r="P48" s="39"/>
      <c r="Q48" s="39"/>
      <c r="R48" s="7" t="s">
        <v>23</v>
      </c>
      <c r="S48" s="7" t="s">
        <v>23</v>
      </c>
      <c r="T48" s="7" t="s">
        <v>23</v>
      </c>
      <c r="U48" s="7"/>
      <c r="V48" s="8" t="s">
        <v>21</v>
      </c>
      <c r="W48" s="8" t="s">
        <v>21</v>
      </c>
      <c r="X48" s="8" t="s">
        <v>22</v>
      </c>
      <c r="Y48" s="8"/>
    </row>
    <row r="49" spans="1:25">
      <c r="A49" s="1">
        <v>2</v>
      </c>
      <c r="B49" s="1" t="s">
        <v>9</v>
      </c>
      <c r="C49" s="1" t="s">
        <v>4</v>
      </c>
      <c r="D49" s="1">
        <v>12</v>
      </c>
      <c r="E49" s="1">
        <v>11</v>
      </c>
      <c r="F49" s="1">
        <v>25</v>
      </c>
      <c r="G49" s="16"/>
      <c r="H49" s="36">
        <v>10</v>
      </c>
      <c r="I49" s="17">
        <v>888.18</v>
      </c>
      <c r="J49" s="17">
        <v>448.05</v>
      </c>
      <c r="K49" s="17"/>
      <c r="L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>
      <c r="A50" s="1">
        <v>3</v>
      </c>
      <c r="B50" s="1" t="s">
        <v>10</v>
      </c>
      <c r="C50" s="1" t="s">
        <v>4</v>
      </c>
      <c r="D50" s="1">
        <v>6</v>
      </c>
      <c r="E50" s="1">
        <v>6</v>
      </c>
      <c r="F50" s="1">
        <v>13</v>
      </c>
      <c r="G50" s="16"/>
      <c r="H50" s="17">
        <v>50</v>
      </c>
      <c r="I50" s="17">
        <v>750.61</v>
      </c>
      <c r="J50" s="17">
        <v>443.45</v>
      </c>
      <c r="K50" s="17"/>
      <c r="L50" s="1"/>
      <c r="P50" s="1"/>
      <c r="Q50" s="1" t="s">
        <v>49</v>
      </c>
      <c r="R50" s="17">
        <v>2.88</v>
      </c>
      <c r="S50" s="17">
        <v>2.397260273972603</v>
      </c>
      <c r="T50" s="17">
        <v>61.5</v>
      </c>
      <c r="U50" s="1"/>
      <c r="V50" s="29">
        <v>4.6829268292682927E-2</v>
      </c>
      <c r="W50" s="29">
        <v>3.8979841853213057E-2</v>
      </c>
      <c r="X50" s="29">
        <v>7.6511570042299079E-4</v>
      </c>
      <c r="Y50" s="18"/>
    </row>
    <row r="51" spans="1:25">
      <c r="A51" s="1">
        <v>4</v>
      </c>
      <c r="B51" s="40" t="s">
        <v>68</v>
      </c>
      <c r="C51" s="14" t="s">
        <v>28</v>
      </c>
      <c r="D51" s="1">
        <v>34</v>
      </c>
      <c r="E51" s="1">
        <v>32</v>
      </c>
      <c r="F51" s="1">
        <v>101</v>
      </c>
      <c r="G51" s="1">
        <f>F51-17</f>
        <v>84</v>
      </c>
      <c r="H51" s="17">
        <v>25</v>
      </c>
      <c r="I51" s="17">
        <v>252.58</v>
      </c>
      <c r="J51" s="17">
        <v>285.27</v>
      </c>
      <c r="K51" s="17">
        <f t="shared" ref="K51:K70" si="6">G51/H51</f>
        <v>3.36</v>
      </c>
      <c r="L51" s="1"/>
      <c r="P51" s="1"/>
      <c r="Q51" s="1" t="s">
        <v>50</v>
      </c>
      <c r="R51" s="17">
        <v>0.97</v>
      </c>
      <c r="S51" s="17">
        <v>0.53045186640471509</v>
      </c>
      <c r="T51" s="17">
        <v>14.4</v>
      </c>
      <c r="U51" s="1"/>
      <c r="V51" s="29">
        <v>6.7361111111111108E-2</v>
      </c>
      <c r="W51" s="29">
        <v>3.68369351669941E-2</v>
      </c>
      <c r="X51" s="29">
        <v>1.7914904205026125E-4</v>
      </c>
      <c r="Y51" s="18"/>
    </row>
    <row r="52" spans="1:25">
      <c r="A52" s="1">
        <v>5</v>
      </c>
      <c r="B52" s="40"/>
      <c r="C52" s="14" t="s">
        <v>29</v>
      </c>
      <c r="D52" s="1">
        <v>25</v>
      </c>
      <c r="E52" s="1">
        <v>23</v>
      </c>
      <c r="F52" s="1">
        <v>73</v>
      </c>
      <c r="G52" s="1">
        <f t="shared" ref="G52:G62" si="7">F52-17</f>
        <v>56</v>
      </c>
      <c r="H52" s="17">
        <v>19.399999999999999</v>
      </c>
      <c r="I52" s="17">
        <v>343.85</v>
      </c>
      <c r="J52" s="17">
        <v>292.10000000000002</v>
      </c>
      <c r="K52" s="17">
        <f t="shared" si="6"/>
        <v>2.8865979381443303</v>
      </c>
      <c r="L52" s="1"/>
      <c r="P52" s="1"/>
      <c r="Q52" s="1" t="s">
        <v>51</v>
      </c>
      <c r="R52" s="17">
        <v>2.3199999999999998</v>
      </c>
      <c r="S52" s="17">
        <v>1.06</v>
      </c>
      <c r="T52" s="17">
        <v>43.4</v>
      </c>
      <c r="U52" s="1"/>
      <c r="V52" s="29">
        <v>5.3456221198156677E-2</v>
      </c>
      <c r="W52" s="29">
        <v>2.4423963133640553E-2</v>
      </c>
      <c r="X52" s="29">
        <v>5.3993530729037073E-4</v>
      </c>
      <c r="Y52" s="18"/>
    </row>
    <row r="53" spans="1:25">
      <c r="A53" s="1">
        <v>6</v>
      </c>
      <c r="B53" s="40"/>
      <c r="C53" s="14" t="s">
        <v>30</v>
      </c>
      <c r="D53" s="1">
        <v>24</v>
      </c>
      <c r="E53" s="1">
        <v>23</v>
      </c>
      <c r="F53" s="1">
        <v>70</v>
      </c>
      <c r="G53" s="1">
        <f t="shared" si="7"/>
        <v>53</v>
      </c>
      <c r="H53" s="17">
        <v>22.1</v>
      </c>
      <c r="I53" s="17">
        <v>320.22000000000003</v>
      </c>
      <c r="J53" s="17">
        <v>294.56</v>
      </c>
      <c r="K53" s="17">
        <f t="shared" si="6"/>
        <v>2.3981900452488687</v>
      </c>
      <c r="L53" s="1"/>
      <c r="P53" s="1"/>
      <c r="Q53" s="1" t="s">
        <v>52</v>
      </c>
      <c r="R53" s="17">
        <v>2.1</v>
      </c>
      <c r="S53" s="17">
        <v>1.1046511627906976</v>
      </c>
      <c r="T53" s="17">
        <v>42</v>
      </c>
      <c r="U53" s="1"/>
      <c r="V53" s="29">
        <v>0.05</v>
      </c>
      <c r="W53" s="29">
        <v>2.6301218161683276E-2</v>
      </c>
      <c r="X53" s="29">
        <v>5.2251803931326198E-4</v>
      </c>
      <c r="Y53" s="18"/>
    </row>
    <row r="54" spans="1:25">
      <c r="A54" s="1">
        <v>7</v>
      </c>
      <c r="B54" s="40" t="s">
        <v>69</v>
      </c>
      <c r="C54" s="14" t="s">
        <v>28</v>
      </c>
      <c r="D54" s="1">
        <v>13</v>
      </c>
      <c r="E54" s="1">
        <v>13</v>
      </c>
      <c r="F54" s="1">
        <v>39</v>
      </c>
      <c r="G54" s="1">
        <f t="shared" si="7"/>
        <v>22</v>
      </c>
      <c r="H54" s="17">
        <v>19.3</v>
      </c>
      <c r="I54" s="17">
        <v>511.04</v>
      </c>
      <c r="J54" s="17">
        <v>292.45</v>
      </c>
      <c r="K54" s="17">
        <f t="shared" si="6"/>
        <v>1.1398963730569949</v>
      </c>
      <c r="L54" s="1"/>
      <c r="P54" s="1"/>
      <c r="Q54" s="1"/>
      <c r="R54" s="17"/>
      <c r="S54" s="17"/>
      <c r="T54" s="17"/>
      <c r="U54" s="1"/>
      <c r="V54" s="10"/>
      <c r="W54" s="10"/>
      <c r="X54" s="10"/>
      <c r="Y54" s="10"/>
    </row>
    <row r="55" spans="1:25">
      <c r="A55" s="1">
        <v>8</v>
      </c>
      <c r="B55" s="40"/>
      <c r="C55" s="14" t="s">
        <v>29</v>
      </c>
      <c r="D55" s="1">
        <v>11</v>
      </c>
      <c r="E55" s="1">
        <v>11</v>
      </c>
      <c r="F55" s="1">
        <v>33</v>
      </c>
      <c r="G55" s="1">
        <f t="shared" si="7"/>
        <v>16</v>
      </c>
      <c r="H55" s="17">
        <v>21.9</v>
      </c>
      <c r="I55" s="17">
        <v>436.98</v>
      </c>
      <c r="J55" s="17">
        <v>290.94</v>
      </c>
      <c r="K55" s="17">
        <f t="shared" si="6"/>
        <v>0.73059360730593614</v>
      </c>
      <c r="L55" s="1"/>
      <c r="P55" s="3"/>
      <c r="Q55" s="3" t="s">
        <v>15</v>
      </c>
      <c r="R55" s="19">
        <v>2.0674999999999999</v>
      </c>
      <c r="S55" s="19">
        <v>1.3</v>
      </c>
      <c r="T55" s="19">
        <v>40.299999999999997</v>
      </c>
      <c r="U55" s="20"/>
      <c r="V55" s="12">
        <v>5.4411650150487684E-2</v>
      </c>
      <c r="W55" s="18">
        <v>3.1635489578882743E-2</v>
      </c>
      <c r="X55" s="18">
        <v>5.0167952226922114E-4</v>
      </c>
      <c r="Y55" s="18"/>
    </row>
    <row r="56" spans="1:25">
      <c r="A56" s="1">
        <v>9</v>
      </c>
      <c r="B56" s="40"/>
      <c r="C56" s="14" t="s">
        <v>30</v>
      </c>
      <c r="D56" s="1">
        <v>14</v>
      </c>
      <c r="E56" s="1">
        <v>13</v>
      </c>
      <c r="F56" s="1">
        <v>42</v>
      </c>
      <c r="G56" s="1">
        <f t="shared" si="7"/>
        <v>25</v>
      </c>
      <c r="H56" s="17">
        <v>24.2</v>
      </c>
      <c r="I56" s="17">
        <v>449.7</v>
      </c>
      <c r="J56" s="17">
        <v>281.35000000000002</v>
      </c>
      <c r="K56" s="17">
        <f t="shared" si="6"/>
        <v>1.0330578512396695</v>
      </c>
      <c r="L56" s="1"/>
      <c r="P56" s="4"/>
      <c r="Q56" s="4" t="s">
        <v>16</v>
      </c>
      <c r="R56" s="21">
        <v>0.81971530000000004</v>
      </c>
      <c r="S56" s="21">
        <v>0.8</v>
      </c>
      <c r="T56" s="21">
        <v>19.399999999999999</v>
      </c>
      <c r="U56" s="22"/>
      <c r="V56" s="12">
        <v>9.0472197449736596E-3</v>
      </c>
      <c r="W56" s="18">
        <v>7.336100502726762E-3</v>
      </c>
      <c r="X56" s="18">
        <v>2.4174523746478557E-4</v>
      </c>
      <c r="Y56" s="18"/>
    </row>
    <row r="57" spans="1:25">
      <c r="A57" s="1">
        <v>10</v>
      </c>
      <c r="B57" s="40" t="s">
        <v>70</v>
      </c>
      <c r="C57" s="14" t="s">
        <v>28</v>
      </c>
      <c r="D57" s="1">
        <v>19</v>
      </c>
      <c r="E57" s="1">
        <v>18</v>
      </c>
      <c r="F57" s="1">
        <v>54</v>
      </c>
      <c r="G57" s="1">
        <f t="shared" si="7"/>
        <v>37</v>
      </c>
      <c r="H57" s="17">
        <v>16.100000000000001</v>
      </c>
      <c r="I57" s="17">
        <v>394.64</v>
      </c>
      <c r="J57" s="17">
        <v>294.95</v>
      </c>
      <c r="K57" s="17">
        <f t="shared" si="6"/>
        <v>2.2981366459627326</v>
      </c>
      <c r="L57" s="1"/>
      <c r="P57" s="4"/>
      <c r="Q57" s="4" t="s">
        <v>17</v>
      </c>
      <c r="R57" s="5">
        <v>4</v>
      </c>
      <c r="S57" s="5">
        <v>4</v>
      </c>
      <c r="T57" s="5">
        <v>4</v>
      </c>
      <c r="U57" s="5"/>
      <c r="V57" s="5">
        <v>4</v>
      </c>
      <c r="W57" s="5">
        <v>4</v>
      </c>
      <c r="X57" s="5">
        <v>4</v>
      </c>
      <c r="Y57" s="5"/>
    </row>
    <row r="58" spans="1:25">
      <c r="A58" s="1">
        <v>11</v>
      </c>
      <c r="B58" s="40"/>
      <c r="C58" s="14" t="s">
        <v>29</v>
      </c>
      <c r="D58" s="1">
        <v>22</v>
      </c>
      <c r="E58" s="1">
        <v>20</v>
      </c>
      <c r="F58" s="1">
        <v>65</v>
      </c>
      <c r="G58" s="1">
        <f t="shared" si="7"/>
        <v>48</v>
      </c>
      <c r="H58" s="17">
        <v>17.7</v>
      </c>
      <c r="I58" s="17">
        <v>420.74</v>
      </c>
      <c r="J58" s="17">
        <v>286.27</v>
      </c>
      <c r="K58" s="17">
        <f t="shared" si="6"/>
        <v>2.7118644067796613</v>
      </c>
      <c r="L58" s="1"/>
      <c r="P58" s="1"/>
      <c r="Q58" s="1"/>
      <c r="R58" s="17"/>
      <c r="S58" s="17"/>
      <c r="T58" s="17"/>
      <c r="U58" s="1"/>
      <c r="V58" s="18"/>
      <c r="W58" s="18"/>
      <c r="X58" s="18"/>
      <c r="Y58" s="18"/>
    </row>
    <row r="59" spans="1:25">
      <c r="A59" s="1">
        <v>12</v>
      </c>
      <c r="B59" s="40"/>
      <c r="C59" s="14" t="s">
        <v>30</v>
      </c>
      <c r="D59" s="1">
        <v>26</v>
      </c>
      <c r="E59" s="1">
        <v>25</v>
      </c>
      <c r="F59" s="1">
        <v>76</v>
      </c>
      <c r="G59" s="1">
        <f t="shared" si="7"/>
        <v>59</v>
      </c>
      <c r="H59" s="17">
        <v>30.3</v>
      </c>
      <c r="I59" s="17">
        <v>319.98</v>
      </c>
      <c r="J59" s="17">
        <v>290.45999999999998</v>
      </c>
      <c r="K59" s="17">
        <f t="shared" si="6"/>
        <v>1.9471947194719472</v>
      </c>
      <c r="L59" s="1"/>
      <c r="P59" s="1"/>
      <c r="Q59" s="1"/>
      <c r="R59" s="17"/>
      <c r="S59" s="17"/>
      <c r="T59" s="17"/>
      <c r="U59" s="1"/>
      <c r="V59" s="18"/>
      <c r="W59" s="18"/>
      <c r="X59" s="18"/>
      <c r="Y59" s="18"/>
    </row>
    <row r="60" spans="1:25">
      <c r="A60" s="1">
        <v>13</v>
      </c>
      <c r="B60" s="40" t="s">
        <v>71</v>
      </c>
      <c r="C60" s="14" t="s">
        <v>28</v>
      </c>
      <c r="D60" s="1">
        <v>24</v>
      </c>
      <c r="E60" s="1">
        <v>23</v>
      </c>
      <c r="F60" s="1">
        <v>70</v>
      </c>
      <c r="G60" s="1">
        <f t="shared" si="7"/>
        <v>53</v>
      </c>
      <c r="H60" s="17">
        <v>21.3</v>
      </c>
      <c r="I60" s="17">
        <v>361.7</v>
      </c>
      <c r="J60" s="17">
        <v>295.58</v>
      </c>
      <c r="K60" s="17">
        <f t="shared" si="6"/>
        <v>2.488262910798122</v>
      </c>
      <c r="L60" s="1"/>
    </row>
    <row r="61" spans="1:25">
      <c r="A61" s="1">
        <v>14</v>
      </c>
      <c r="B61" s="40"/>
      <c r="C61" s="14" t="s">
        <v>29</v>
      </c>
      <c r="D61" s="1">
        <v>15</v>
      </c>
      <c r="E61" s="1">
        <v>14</v>
      </c>
      <c r="F61" s="1">
        <v>42</v>
      </c>
      <c r="G61" s="1">
        <f t="shared" si="7"/>
        <v>25</v>
      </c>
      <c r="H61" s="17">
        <v>15.5</v>
      </c>
      <c r="I61" s="17">
        <v>407.94</v>
      </c>
      <c r="J61" s="17">
        <v>299.08</v>
      </c>
      <c r="K61" s="17">
        <f t="shared" si="6"/>
        <v>1.6129032258064515</v>
      </c>
      <c r="L61" s="1"/>
    </row>
    <row r="62" spans="1:25">
      <c r="A62" s="1">
        <v>15</v>
      </c>
      <c r="B62" s="40"/>
      <c r="C62" s="14" t="s">
        <v>30</v>
      </c>
      <c r="D62" s="1">
        <v>24</v>
      </c>
      <c r="E62" s="1">
        <v>23</v>
      </c>
      <c r="F62" s="1">
        <v>71</v>
      </c>
      <c r="G62" s="1">
        <f t="shared" si="7"/>
        <v>54</v>
      </c>
      <c r="H62" s="17">
        <v>24.6</v>
      </c>
      <c r="I62" s="17">
        <v>421.76</v>
      </c>
      <c r="J62" s="17">
        <v>287.77</v>
      </c>
      <c r="K62" s="17">
        <f t="shared" si="6"/>
        <v>2.1951219512195119</v>
      </c>
      <c r="L62" s="1"/>
    </row>
    <row r="63" spans="1:25">
      <c r="A63" s="1">
        <v>16</v>
      </c>
      <c r="B63" s="1" t="s">
        <v>49</v>
      </c>
      <c r="C63" s="1" t="s">
        <v>9</v>
      </c>
      <c r="D63" s="1">
        <v>298</v>
      </c>
      <c r="E63" s="1">
        <v>282</v>
      </c>
      <c r="F63" s="1">
        <v>640</v>
      </c>
      <c r="G63" s="1">
        <f>F63-25</f>
        <v>615</v>
      </c>
      <c r="H63" s="17">
        <v>10</v>
      </c>
      <c r="I63" s="17">
        <v>61.66</v>
      </c>
      <c r="J63" s="17">
        <v>450.06</v>
      </c>
      <c r="K63" s="17">
        <f t="shared" si="6"/>
        <v>61.5</v>
      </c>
      <c r="L63" s="1"/>
    </row>
    <row r="64" spans="1:25">
      <c r="A64" s="1">
        <v>17</v>
      </c>
      <c r="B64" s="1" t="s">
        <v>50</v>
      </c>
      <c r="C64" s="1" t="s">
        <v>9</v>
      </c>
      <c r="D64" s="1">
        <v>79</v>
      </c>
      <c r="E64" s="1">
        <v>74</v>
      </c>
      <c r="F64" s="1">
        <v>169</v>
      </c>
      <c r="G64" s="1">
        <f>F64-25</f>
        <v>144</v>
      </c>
      <c r="H64" s="17">
        <v>10</v>
      </c>
      <c r="I64" s="17">
        <v>236.56</v>
      </c>
      <c r="J64" s="17">
        <v>449.68</v>
      </c>
      <c r="K64" s="17">
        <f t="shared" si="6"/>
        <v>14.4</v>
      </c>
      <c r="L64" s="1"/>
    </row>
    <row r="65" spans="1:12">
      <c r="A65" s="1">
        <v>18</v>
      </c>
      <c r="B65" s="1" t="s">
        <v>51</v>
      </c>
      <c r="C65" s="1" t="s">
        <v>9</v>
      </c>
      <c r="D65" s="1">
        <v>213</v>
      </c>
      <c r="E65" s="1">
        <v>203</v>
      </c>
      <c r="F65" s="1">
        <v>459</v>
      </c>
      <c r="G65" s="1">
        <f>F65-25</f>
        <v>434</v>
      </c>
      <c r="H65" s="17">
        <v>10</v>
      </c>
      <c r="I65" s="17">
        <v>108.32</v>
      </c>
      <c r="J65" s="17">
        <v>449.57</v>
      </c>
      <c r="K65" s="17">
        <f t="shared" si="6"/>
        <v>43.4</v>
      </c>
      <c r="L65" s="1"/>
    </row>
    <row r="66" spans="1:12">
      <c r="A66" s="1">
        <v>19</v>
      </c>
      <c r="B66" s="1" t="s">
        <v>52</v>
      </c>
      <c r="C66" s="1" t="s">
        <v>9</v>
      </c>
      <c r="D66" s="1">
        <v>208</v>
      </c>
      <c r="E66" s="1">
        <v>197</v>
      </c>
      <c r="F66" s="1">
        <v>445</v>
      </c>
      <c r="G66" s="1">
        <f>F66-25</f>
        <v>420</v>
      </c>
      <c r="H66" s="17">
        <v>10</v>
      </c>
      <c r="I66" s="17">
        <v>118.15</v>
      </c>
      <c r="J66" s="17">
        <v>453.49</v>
      </c>
      <c r="K66" s="17">
        <f t="shared" si="6"/>
        <v>42</v>
      </c>
      <c r="L66" s="1"/>
    </row>
    <row r="67" spans="1:12">
      <c r="A67" s="1">
        <v>20</v>
      </c>
      <c r="B67" s="1" t="s">
        <v>49</v>
      </c>
      <c r="C67" s="14" t="s">
        <v>10</v>
      </c>
      <c r="D67" s="1">
        <v>37</v>
      </c>
      <c r="E67" s="1">
        <v>35</v>
      </c>
      <c r="F67" s="1">
        <v>83</v>
      </c>
      <c r="G67" s="1">
        <f>F67-13</f>
        <v>70</v>
      </c>
      <c r="H67" s="17">
        <v>29.2</v>
      </c>
      <c r="I67" s="17">
        <v>317.06</v>
      </c>
      <c r="J67" s="17">
        <v>423.94</v>
      </c>
      <c r="K67" s="17">
        <f t="shared" si="6"/>
        <v>2.397260273972603</v>
      </c>
      <c r="L67" s="1"/>
    </row>
    <row r="68" spans="1:12">
      <c r="A68" s="1">
        <v>21</v>
      </c>
      <c r="B68" s="1" t="s">
        <v>50</v>
      </c>
      <c r="C68" s="14" t="s">
        <v>10</v>
      </c>
      <c r="D68" s="1">
        <v>18</v>
      </c>
      <c r="E68" s="1">
        <v>17</v>
      </c>
      <c r="F68" s="1">
        <v>40</v>
      </c>
      <c r="G68" s="1">
        <f>F68-13</f>
        <v>27</v>
      </c>
      <c r="H68" s="17">
        <v>50.9</v>
      </c>
      <c r="I68" s="17">
        <v>414.31</v>
      </c>
      <c r="J68" s="17">
        <v>425.02</v>
      </c>
      <c r="K68" s="17">
        <f t="shared" si="6"/>
        <v>0.53045186640471509</v>
      </c>
      <c r="L68" s="1"/>
    </row>
    <row r="69" spans="1:12">
      <c r="A69" s="1">
        <v>22</v>
      </c>
      <c r="B69" s="1" t="s">
        <v>51</v>
      </c>
      <c r="C69" s="14" t="s">
        <v>10</v>
      </c>
      <c r="D69" s="1">
        <v>29</v>
      </c>
      <c r="E69" s="1">
        <v>28</v>
      </c>
      <c r="F69" s="1">
        <v>66</v>
      </c>
      <c r="G69" s="1">
        <f>F69-13</f>
        <v>53</v>
      </c>
      <c r="H69" s="17">
        <v>50</v>
      </c>
      <c r="I69" s="17">
        <v>290.58</v>
      </c>
      <c r="J69" s="17">
        <v>420.47</v>
      </c>
      <c r="K69" s="17">
        <f t="shared" si="6"/>
        <v>1.06</v>
      </c>
      <c r="L69" s="1"/>
    </row>
    <row r="70" spans="1:12">
      <c r="A70" s="1">
        <v>23</v>
      </c>
      <c r="B70" s="1" t="s">
        <v>52</v>
      </c>
      <c r="C70" s="14" t="s">
        <v>10</v>
      </c>
      <c r="D70" s="1">
        <v>31</v>
      </c>
      <c r="E70" s="1">
        <v>30</v>
      </c>
      <c r="F70" s="1">
        <v>70</v>
      </c>
      <c r="G70" s="1">
        <f>F70-13</f>
        <v>57</v>
      </c>
      <c r="H70" s="17">
        <v>51.6</v>
      </c>
      <c r="I70" s="17">
        <v>460.24</v>
      </c>
      <c r="J70" s="17">
        <v>414.97</v>
      </c>
      <c r="K70" s="17">
        <f t="shared" si="6"/>
        <v>1.1046511627906976</v>
      </c>
      <c r="L70" s="1"/>
    </row>
    <row r="71" spans="1:12">
      <c r="A71" s="10">
        <v>24</v>
      </c>
      <c r="B71" s="10" t="s">
        <v>53</v>
      </c>
      <c r="C71" s="10" t="s">
        <v>12</v>
      </c>
      <c r="D71" s="10">
        <v>3782</v>
      </c>
      <c r="E71" s="10">
        <v>3600</v>
      </c>
      <c r="F71" s="10">
        <v>8051</v>
      </c>
      <c r="G71" s="10">
        <f>F71-13</f>
        <v>8038</v>
      </c>
      <c r="H71" s="26">
        <v>1</v>
      </c>
      <c r="I71" s="26">
        <v>15.22</v>
      </c>
      <c r="J71" s="26">
        <v>456.82</v>
      </c>
      <c r="K71" s="26">
        <f>G71*10</f>
        <v>80380</v>
      </c>
      <c r="L71" s="1"/>
    </row>
    <row r="72" spans="1:12">
      <c r="A72" s="1"/>
      <c r="B72" s="14"/>
      <c r="C72" s="14"/>
      <c r="D72" s="14"/>
      <c r="E72" s="14"/>
      <c r="F72" s="14"/>
      <c r="G72" s="14"/>
      <c r="H72" s="14"/>
      <c r="I72" s="14"/>
      <c r="J72" s="14"/>
      <c r="K72" s="15"/>
      <c r="L72" s="1"/>
    </row>
    <row r="73" spans="1:12">
      <c r="A73" s="1"/>
      <c r="B73" s="14"/>
      <c r="C73" s="14"/>
      <c r="D73" s="14"/>
      <c r="E73" s="14"/>
      <c r="F73" s="14"/>
      <c r="G73" s="14"/>
      <c r="H73" s="14"/>
      <c r="I73" s="14"/>
      <c r="J73" s="14"/>
      <c r="K73" s="15"/>
      <c r="L73" s="1"/>
    </row>
    <row r="74" spans="1:12">
      <c r="A74" s="1"/>
      <c r="B74" s="14"/>
      <c r="C74" s="14"/>
      <c r="D74" s="14"/>
      <c r="E74" s="14"/>
      <c r="F74" s="14"/>
      <c r="G74" s="14"/>
      <c r="H74" s="14"/>
      <c r="I74" s="14"/>
      <c r="J74" s="14"/>
      <c r="K74" s="15"/>
    </row>
    <row r="75" spans="1:12">
      <c r="A75" s="1"/>
      <c r="B75" s="14"/>
      <c r="C75" s="14"/>
      <c r="D75" s="14"/>
      <c r="E75" s="14"/>
      <c r="F75" s="14"/>
      <c r="G75" s="14"/>
      <c r="H75" s="14"/>
      <c r="I75" s="14"/>
      <c r="J75" s="14"/>
      <c r="K75" s="15"/>
    </row>
    <row r="76" spans="1:12">
      <c r="A76" s="1"/>
      <c r="B76" s="14"/>
      <c r="C76" s="14"/>
      <c r="D76" s="14"/>
      <c r="E76" s="14"/>
      <c r="F76" s="14"/>
      <c r="G76" s="14"/>
      <c r="H76" s="14"/>
      <c r="I76" s="14"/>
      <c r="J76" s="15"/>
      <c r="K76" s="15"/>
    </row>
    <row r="77" spans="1:12">
      <c r="A77" s="1"/>
      <c r="B77" s="14"/>
      <c r="C77" s="14"/>
      <c r="D77" s="14"/>
      <c r="E77" s="14"/>
      <c r="F77" s="14"/>
      <c r="G77" s="14"/>
      <c r="H77" s="14"/>
      <c r="I77" s="14"/>
      <c r="J77" s="14"/>
      <c r="K77" s="15"/>
    </row>
    <row r="78" spans="1:12">
      <c r="A78" s="1"/>
      <c r="B78" s="14"/>
      <c r="C78" s="14"/>
      <c r="D78" s="14"/>
      <c r="E78" s="14"/>
      <c r="F78" s="14"/>
      <c r="G78" s="14"/>
      <c r="H78" s="14"/>
      <c r="I78" s="14"/>
      <c r="J78" s="14"/>
      <c r="K78" s="15"/>
    </row>
    <row r="79" spans="1:12">
      <c r="A79" s="1"/>
      <c r="B79" s="14"/>
      <c r="C79" s="14"/>
      <c r="D79" s="14"/>
      <c r="E79" s="14"/>
      <c r="F79" s="14"/>
      <c r="G79" s="14"/>
      <c r="H79" s="14"/>
      <c r="I79" s="14"/>
      <c r="J79" s="14"/>
      <c r="K79" s="15"/>
    </row>
    <row r="80" spans="1:12">
      <c r="A80" s="1"/>
      <c r="B80" s="1"/>
      <c r="C80" s="14"/>
      <c r="D80" s="14"/>
      <c r="E80" s="14"/>
      <c r="F80" s="14"/>
      <c r="G80" s="14"/>
      <c r="H80" s="14"/>
      <c r="I80" s="15"/>
      <c r="J80" s="15"/>
      <c r="K80" s="15"/>
    </row>
    <row r="81" spans="1:11">
      <c r="A81" s="1"/>
      <c r="B81" s="1"/>
      <c r="C81" s="14"/>
      <c r="D81" s="1"/>
      <c r="E81" s="1"/>
      <c r="F81" s="1"/>
      <c r="G81" s="1"/>
      <c r="H81" s="1"/>
      <c r="I81" s="13"/>
      <c r="J81" s="13"/>
      <c r="K81" s="13"/>
    </row>
    <row r="82" spans="1:11">
      <c r="A82" s="1"/>
      <c r="B82" s="1"/>
      <c r="C82" s="1"/>
      <c r="D82" s="1"/>
      <c r="E82" s="1"/>
      <c r="F82" s="1"/>
      <c r="G82" s="1"/>
      <c r="H82" s="13"/>
      <c r="I82" s="13"/>
      <c r="J82" s="13"/>
      <c r="K82" s="13"/>
    </row>
    <row r="83" spans="1:11">
      <c r="A83" s="1"/>
      <c r="B83" s="1"/>
      <c r="C83" s="1"/>
      <c r="D83" s="1"/>
      <c r="E83" s="1"/>
      <c r="F83" s="1"/>
      <c r="G83" s="1"/>
      <c r="H83" s="13"/>
      <c r="I83" s="13"/>
      <c r="J83" s="13"/>
      <c r="K83" s="13"/>
    </row>
    <row r="84" spans="1:11">
      <c r="A84" s="1"/>
      <c r="B84" s="1"/>
      <c r="C84" s="1"/>
      <c r="D84" s="1"/>
      <c r="E84" s="1"/>
      <c r="F84" s="1"/>
      <c r="G84" s="1"/>
      <c r="H84" s="13"/>
      <c r="I84" s="13"/>
      <c r="J84" s="13"/>
      <c r="K84" s="13"/>
    </row>
    <row r="85" spans="1:11">
      <c r="A85" s="1"/>
      <c r="B85" s="1"/>
      <c r="C85" s="1"/>
      <c r="D85" s="1"/>
      <c r="E85" s="1"/>
      <c r="F85" s="1"/>
      <c r="G85" s="1"/>
      <c r="H85" s="13"/>
      <c r="I85" s="13"/>
      <c r="J85" s="13"/>
      <c r="K85" s="13"/>
    </row>
    <row r="86" spans="1:11">
      <c r="A86" s="1"/>
      <c r="B86" s="1"/>
      <c r="C86" s="1"/>
      <c r="D86" s="1"/>
      <c r="E86" s="1"/>
      <c r="F86" s="1"/>
      <c r="G86" s="1"/>
      <c r="H86" s="13"/>
      <c r="I86" s="13"/>
      <c r="J86" s="13"/>
      <c r="K86" s="13"/>
    </row>
    <row r="87" spans="1:11">
      <c r="A87" s="1"/>
      <c r="B87" s="1"/>
      <c r="C87" s="1"/>
      <c r="D87" s="1"/>
      <c r="E87" s="1"/>
      <c r="F87" s="1"/>
      <c r="G87" s="1"/>
      <c r="H87" s="13"/>
      <c r="I87" s="13"/>
      <c r="J87" s="13"/>
      <c r="K87" s="13"/>
    </row>
    <row r="88" spans="1:11">
      <c r="A88" s="1"/>
      <c r="B88" s="1"/>
      <c r="C88" s="1"/>
      <c r="D88" s="1"/>
      <c r="E88" s="1"/>
      <c r="F88" s="1"/>
      <c r="G88" s="1"/>
      <c r="H88" s="13"/>
      <c r="I88" s="13"/>
      <c r="J88" s="13"/>
      <c r="K88" s="13"/>
    </row>
    <row r="89" spans="1:11">
      <c r="A89" s="1"/>
      <c r="B89" s="1"/>
      <c r="C89" s="1"/>
      <c r="D89" s="1"/>
      <c r="E89" s="1"/>
      <c r="F89" s="1"/>
      <c r="G89" s="1"/>
      <c r="H89" s="13"/>
      <c r="I89" s="13"/>
      <c r="J89" s="13"/>
      <c r="K89" s="13"/>
    </row>
    <row r="90" spans="1:11">
      <c r="A90" s="1"/>
      <c r="B90" s="1"/>
      <c r="C90" s="1"/>
      <c r="D90" s="1"/>
      <c r="E90" s="1"/>
      <c r="F90" s="1"/>
      <c r="G90" s="1"/>
      <c r="H90" s="13"/>
      <c r="I90" s="13"/>
      <c r="J90" s="13"/>
      <c r="K90" s="13"/>
    </row>
    <row r="91" spans="1:11">
      <c r="A91" s="1"/>
      <c r="B91" s="1"/>
      <c r="C91" s="1"/>
      <c r="D91" s="1"/>
      <c r="E91" s="1"/>
      <c r="F91" s="1"/>
      <c r="G91" s="1"/>
      <c r="H91" s="13"/>
      <c r="I91" s="13"/>
      <c r="J91" s="13"/>
      <c r="K91" s="13"/>
    </row>
    <row r="92" spans="1:11">
      <c r="A92" s="1"/>
      <c r="B92" s="1"/>
      <c r="C92" s="1"/>
      <c r="D92" s="1"/>
      <c r="E92" s="1"/>
      <c r="F92" s="1"/>
      <c r="G92" s="1"/>
      <c r="H92" s="13"/>
      <c r="I92" s="13"/>
      <c r="J92" s="13"/>
      <c r="K92" s="13"/>
    </row>
    <row r="93" spans="1:11">
      <c r="A93" s="1"/>
      <c r="B93" s="1"/>
      <c r="C93" s="1"/>
      <c r="D93" s="1"/>
      <c r="E93" s="1"/>
      <c r="F93" s="1"/>
      <c r="G93" s="1"/>
      <c r="H93" s="13"/>
      <c r="I93" s="13"/>
      <c r="J93" s="13"/>
      <c r="K93" s="13"/>
    </row>
    <row r="94" spans="1:11">
      <c r="A94" s="1"/>
      <c r="B94" s="1"/>
      <c r="C94" s="1"/>
      <c r="D94" s="1"/>
      <c r="E94" s="1"/>
      <c r="F94" s="1"/>
      <c r="G94" s="1"/>
      <c r="H94" s="13"/>
      <c r="I94" s="13"/>
      <c r="J94" s="13"/>
      <c r="K94" s="13"/>
    </row>
    <row r="95" spans="1:11">
      <c r="A95" s="1"/>
      <c r="B95" s="1"/>
      <c r="C95" s="1"/>
      <c r="D95" s="1"/>
      <c r="E95" s="1"/>
      <c r="F95" s="1"/>
      <c r="G95" s="1"/>
      <c r="H95" s="13"/>
      <c r="I95" s="13"/>
      <c r="J95" s="13"/>
      <c r="K95" s="13"/>
    </row>
    <row r="96" spans="1:11">
      <c r="A96" s="1"/>
      <c r="B96" s="1"/>
      <c r="C96" s="1"/>
      <c r="D96" s="1"/>
      <c r="E96" s="1"/>
      <c r="F96" s="1"/>
      <c r="G96" s="1"/>
      <c r="H96" s="13"/>
      <c r="I96" s="13"/>
      <c r="J96" s="13"/>
      <c r="K96" s="13"/>
    </row>
    <row r="97" spans="1:11">
      <c r="A97" s="1"/>
      <c r="B97" s="1"/>
      <c r="C97" s="1"/>
      <c r="D97" s="1"/>
      <c r="E97" s="1"/>
      <c r="F97" s="1"/>
      <c r="G97" s="1"/>
      <c r="H97" s="13"/>
      <c r="I97" s="13"/>
      <c r="J97" s="13"/>
      <c r="K97" s="13"/>
    </row>
    <row r="98" spans="1:11">
      <c r="A98" s="1"/>
      <c r="B98" s="1"/>
      <c r="C98" s="1"/>
      <c r="D98" s="1"/>
      <c r="E98" s="1"/>
      <c r="F98" s="1"/>
      <c r="G98" s="1"/>
      <c r="H98" s="13"/>
      <c r="I98" s="13"/>
      <c r="J98" s="13"/>
      <c r="K98" s="13"/>
    </row>
    <row r="99" spans="1:11">
      <c r="A99" s="1"/>
      <c r="B99" s="1"/>
      <c r="C99" s="1"/>
      <c r="D99" s="1"/>
      <c r="E99" s="1"/>
      <c r="F99" s="1"/>
      <c r="G99" s="1"/>
      <c r="H99" s="13"/>
      <c r="I99" s="13"/>
      <c r="J99" s="13"/>
      <c r="K99" s="13"/>
    </row>
    <row r="100" spans="1:11">
      <c r="A100" s="1"/>
      <c r="B100" s="1"/>
      <c r="C100" s="1"/>
      <c r="D100" s="1"/>
      <c r="E100" s="1"/>
      <c r="F100" s="1"/>
      <c r="G100" s="1"/>
      <c r="H100" s="13"/>
      <c r="I100" s="13"/>
      <c r="J100" s="13"/>
      <c r="K100" s="13"/>
    </row>
    <row r="101" spans="1:11">
      <c r="A101" s="1"/>
      <c r="B101" s="1"/>
      <c r="C101" s="1"/>
      <c r="D101" s="1"/>
      <c r="E101" s="1"/>
      <c r="F101" s="1"/>
      <c r="G101" s="1"/>
      <c r="H101" s="1"/>
      <c r="I101" s="13"/>
      <c r="J101" s="13"/>
      <c r="K101" s="13"/>
    </row>
    <row r="102" spans="1:11">
      <c r="A102" s="1"/>
      <c r="B102" s="1"/>
      <c r="C102" s="1"/>
      <c r="D102" s="1"/>
      <c r="E102" s="1"/>
      <c r="F102" s="1"/>
      <c r="G102" s="1"/>
      <c r="H102" s="1"/>
      <c r="I102" s="13"/>
      <c r="J102" s="13"/>
      <c r="K102" s="13"/>
    </row>
    <row r="103" spans="1:11">
      <c r="A103" s="1"/>
      <c r="B103" s="1"/>
      <c r="C103" s="1"/>
      <c r="D103" s="1"/>
      <c r="E103" s="1"/>
      <c r="F103" s="1"/>
      <c r="G103" s="1"/>
      <c r="H103" s="1"/>
      <c r="I103" s="13"/>
      <c r="J103" s="13"/>
      <c r="K103" s="13"/>
    </row>
    <row r="104" spans="1:11">
      <c r="A104" s="1"/>
      <c r="B104" s="1"/>
      <c r="C104" s="1"/>
      <c r="D104" s="1"/>
      <c r="E104" s="1"/>
      <c r="F104" s="1"/>
      <c r="G104" s="1"/>
      <c r="H104" s="1"/>
      <c r="I104" s="13"/>
      <c r="J104" s="13"/>
      <c r="K104" s="13"/>
    </row>
    <row r="105" spans="1:11">
      <c r="A105" s="1"/>
      <c r="B105" s="1"/>
      <c r="C105" s="1"/>
      <c r="D105" s="1"/>
      <c r="E105" s="1"/>
      <c r="F105" s="1"/>
      <c r="G105" s="1"/>
      <c r="H105" s="1"/>
      <c r="I105" s="13"/>
      <c r="J105" s="13"/>
      <c r="K105" s="13"/>
    </row>
    <row r="106" spans="1:11">
      <c r="A106" s="1"/>
      <c r="B106" s="1"/>
      <c r="C106" s="1"/>
      <c r="D106" s="1"/>
      <c r="E106" s="1"/>
      <c r="F106" s="1"/>
      <c r="G106" s="1"/>
      <c r="H106" s="1"/>
      <c r="I106" s="13"/>
      <c r="J106" s="13"/>
      <c r="K106" s="13"/>
    </row>
    <row r="107" spans="1:11">
      <c r="A107" s="1"/>
      <c r="B107" s="1"/>
      <c r="C107" s="1"/>
      <c r="D107" s="1"/>
      <c r="E107" s="1"/>
      <c r="F107" s="1"/>
      <c r="G107" s="1"/>
      <c r="H107" s="1"/>
      <c r="I107" s="13"/>
      <c r="J107" s="13"/>
      <c r="K107" s="13"/>
    </row>
    <row r="108" spans="1:11">
      <c r="A108" s="1"/>
      <c r="B108" s="1"/>
      <c r="C108" s="1"/>
      <c r="D108" s="1"/>
      <c r="E108" s="1"/>
      <c r="F108" s="1"/>
      <c r="G108" s="1"/>
      <c r="H108" s="1"/>
      <c r="I108" s="13"/>
      <c r="J108" s="13"/>
      <c r="K108" s="13"/>
    </row>
    <row r="109" spans="1:11">
      <c r="A109" s="1"/>
      <c r="B109" s="1"/>
      <c r="C109" s="1"/>
      <c r="D109" s="1"/>
      <c r="E109" s="1"/>
      <c r="F109" s="1"/>
      <c r="G109" s="1"/>
      <c r="H109" s="1"/>
      <c r="I109" s="13"/>
      <c r="J109" s="13"/>
      <c r="K109" s="13"/>
    </row>
    <row r="110" spans="1:11">
      <c r="A110" s="1"/>
      <c r="B110" s="1"/>
      <c r="C110" s="1"/>
      <c r="D110" s="1"/>
      <c r="E110" s="1"/>
      <c r="F110" s="1"/>
      <c r="G110" s="1"/>
      <c r="H110" s="1"/>
      <c r="I110" s="13"/>
      <c r="J110" s="13"/>
      <c r="K110" s="13"/>
    </row>
    <row r="111" spans="1:11">
      <c r="A111" s="1"/>
      <c r="B111" s="1"/>
      <c r="C111" s="1"/>
      <c r="D111" s="1"/>
      <c r="E111" s="1"/>
      <c r="F111" s="1"/>
      <c r="G111" s="1"/>
      <c r="H111" s="1"/>
      <c r="I111" s="13"/>
      <c r="J111" s="13"/>
      <c r="K111" s="13"/>
    </row>
    <row r="112" spans="1:11">
      <c r="A112" s="1"/>
      <c r="B112" s="1"/>
      <c r="C112" s="1"/>
      <c r="D112" s="1"/>
      <c r="E112" s="1"/>
      <c r="F112" s="1"/>
      <c r="G112" s="1"/>
      <c r="H112" s="1"/>
      <c r="I112" s="13"/>
      <c r="J112" s="13"/>
      <c r="K112" s="13"/>
    </row>
  </sheetData>
  <mergeCells count="16">
    <mergeCell ref="Q2:Q3"/>
    <mergeCell ref="B6:B8"/>
    <mergeCell ref="B9:B11"/>
    <mergeCell ref="B12:B14"/>
    <mergeCell ref="B15:B17"/>
    <mergeCell ref="B57:B59"/>
    <mergeCell ref="B60:B62"/>
    <mergeCell ref="P2:P3"/>
    <mergeCell ref="B27:B31"/>
    <mergeCell ref="B32:B36"/>
    <mergeCell ref="P47:P48"/>
    <mergeCell ref="Q47:Q48"/>
    <mergeCell ref="B18:B21"/>
    <mergeCell ref="B22:B26"/>
    <mergeCell ref="B51:B53"/>
    <mergeCell ref="B54:B5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E19 Digoxin</vt:lpstr>
      <vt:lpstr>P4 Digoxin</vt:lpstr>
      <vt:lpstr>Adult Digoxin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Habgood</dc:creator>
  <cp:lastModifiedBy>Mark Habgood</cp:lastModifiedBy>
  <dcterms:created xsi:type="dcterms:W3CDTF">2019-07-29T03:10:06Z</dcterms:created>
  <dcterms:modified xsi:type="dcterms:W3CDTF">2019-07-30T23:57:02Z</dcterms:modified>
</cp:coreProperties>
</file>